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Google Drive\COMISION DEPORTIVA - DOCUMENTACION\0001- REGLAMENTOS\2016-01 Anuario 2016\KARTING\"/>
    </mc:Choice>
  </mc:AlternateContent>
  <bookViews>
    <workbookView xWindow="0" yWindow="465" windowWidth="18255" windowHeight="24060" tabRatio="756"/>
  </bookViews>
  <sheets>
    <sheet name=" Boletín de Inscripción " sheetId="1" r:id="rId1"/>
    <sheet name="Exportacion" sheetId="5" state="hidden" r:id="rId2"/>
    <sheet name=" Derechos de Inscripción " sheetId="2" r:id="rId3"/>
    <sheet name=" Datos de Organizadores " sheetId="3" state="hidden" r:id="rId4"/>
  </sheets>
  <externalReferences>
    <externalReference r:id="rId5"/>
  </externalReferences>
  <definedNames>
    <definedName name="Ambos">' Datos de Organizadores '!$S$28</definedName>
    <definedName name="_xlnm.Print_Area" localSheetId="0">' Boletín de Inscripción '!$C$11:$AG$187</definedName>
    <definedName name="Autonomico">' Datos de Organizadores '!$T$14</definedName>
    <definedName name="Auxiliar">' Datos de Organizadores '!$T$8</definedName>
    <definedName name="Blanco">' Datos de Organizadores '!$T$16</definedName>
    <definedName name="BLANCO1">'[1] Datos de Organizadores '!$T$16</definedName>
    <definedName name="Campeonato">' Datos de Organizadores '!$T$28</definedName>
    <definedName name="cc">' Boletín de Inscripción '!$C$74</definedName>
    <definedName name="Cierre">' Derechos de Inscripción '!$J$38</definedName>
    <definedName name="CILINDRADA">' Boletín de Inscripción '!$C$72</definedName>
    <definedName name="CLASE">' Datos de Organizadores '!$T$39</definedName>
    <definedName name="CLASEM">' Datos de Organizadores '!$T$41</definedName>
    <definedName name="Clasicos">' Datos de Organizadores '!$T$15</definedName>
    <definedName name="Derechos1">' Derechos de Inscripción '!$J$29</definedName>
    <definedName name="Derechos2">' Derechos de Inscripción '!$M$29</definedName>
    <definedName name="DHF">' Datos de Organizadores '!$T$37</definedName>
    <definedName name="DIVISION">' Datos de Organizadores '!$T$35</definedName>
    <definedName name="Divisiones">' Datos de Organizadores '!$U$20:$X$24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'!$Q$43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'!$Q$43</definedName>
    <definedName name="Efectivo">' Datos de Organizadores '!$T$18</definedName>
    <definedName name="España">' Datos de Organizadores '!$T$13</definedName>
    <definedName name="Fechadia">' Boletín de Inscripción '!$G$12</definedName>
    <definedName name="Fecharecepcion">' Boletín de Inscripción '!$W$25</definedName>
    <definedName name="GD">' Datos de Organizadores '!$T$53</definedName>
    <definedName name="Grupo">' Datos de Organizadores '!$T$31</definedName>
    <definedName name="Inicio">' Boletín de Inscripción '!#REF!</definedName>
    <definedName name="IVA">' Datos de Organizadores '!$T$17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'!$T$3</definedName>
    <definedName name="Opcion">' Datos de Organizadores '!$X$4</definedName>
    <definedName name="Opcion2">' Datos de Organizadores '!$X$5</definedName>
    <definedName name="Opciones">' Boletín de Inscripción '!$B$9</definedName>
    <definedName name="Ouvreur">' Datos de Organizadores '!$T$7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'!$T$4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'!$T$5</definedName>
    <definedName name="Tabla_datos">' Datos de Organizadores '!$A$3:$Q$8</definedName>
    <definedName name="TablaGrupos">' Datos de Organizadores '!$U$28:$X$39</definedName>
    <definedName name="Trofeo1">' Datos de Organizadores '!#REF!</definedName>
    <definedName name="Trofeo10">' Datos de Organizadores '!$T$12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'!$T$9</definedName>
    <definedName name="Trofeo8">' Datos de Organizadores '!$T$10</definedName>
    <definedName name="Trofeo9">' Datos de Organizadores '!$T$11</definedName>
    <definedName name="Turbo">' Datos de Organizadores '!$R$27</definedName>
    <definedName name="Valpubli">' Datos de Organizadores '!$V$4</definedName>
  </definedNames>
  <calcPr calcId="171027" concurrentCalc="0"/>
  <fileRecoveryPr repairLoad="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4" i="3" l="1"/>
  <c r="P5" i="3"/>
  <c r="P3" i="3"/>
  <c r="F25" i="2"/>
  <c r="C74" i="1"/>
  <c r="T37" i="3"/>
  <c r="F23" i="2"/>
  <c r="AE72" i="1"/>
  <c r="AA72" i="1"/>
  <c r="T35" i="3"/>
  <c r="W72" i="1"/>
  <c r="BC2" i="5"/>
  <c r="Q72" i="1"/>
  <c r="Q70" i="1"/>
  <c r="L38" i="2"/>
  <c r="Z18" i="1"/>
  <c r="Z126" i="1"/>
  <c r="J38" i="2"/>
  <c r="C87" i="1"/>
  <c r="H25" i="2"/>
  <c r="D25" i="2"/>
  <c r="C26" i="1"/>
  <c r="D24" i="2"/>
  <c r="D23" i="2"/>
  <c r="C24" i="1"/>
  <c r="D22" i="2"/>
  <c r="D21" i="2"/>
  <c r="B18" i="2"/>
  <c r="Q68" i="1"/>
  <c r="AA68" i="1"/>
  <c r="G133" i="1"/>
  <c r="G129" i="1"/>
  <c r="AE131" i="1"/>
  <c r="C18" i="1"/>
  <c r="C126" i="1"/>
  <c r="C90" i="1"/>
  <c r="G90" i="1"/>
  <c r="BP2" i="5"/>
  <c r="BB2" i="5"/>
  <c r="BA2" i="5"/>
  <c r="AZ2" i="5"/>
  <c r="AX2" i="5"/>
  <c r="AG2" i="5"/>
  <c r="AF2" i="5"/>
  <c r="AE2" i="5"/>
  <c r="AD2" i="5"/>
  <c r="AC2" i="5"/>
  <c r="AB2" i="5"/>
  <c r="AA2" i="5"/>
  <c r="Z2" i="5"/>
  <c r="Y2" i="5"/>
  <c r="X2" i="5"/>
  <c r="W2" i="5"/>
  <c r="U2" i="5"/>
  <c r="T2" i="5"/>
  <c r="S2" i="5"/>
  <c r="V2" i="5"/>
  <c r="R2" i="5"/>
  <c r="Q2" i="5"/>
  <c r="P2" i="5"/>
  <c r="O2" i="5"/>
  <c r="N2" i="5"/>
  <c r="M2" i="5"/>
  <c r="L2" i="5"/>
  <c r="K2" i="5"/>
  <c r="J2" i="5"/>
  <c r="D2" i="5"/>
  <c r="E2" i="5"/>
  <c r="F2" i="5"/>
  <c r="G2" i="5"/>
  <c r="H2" i="5"/>
  <c r="C21" i="1"/>
  <c r="C22" i="1"/>
  <c r="I2" i="5"/>
  <c r="R43" i="3"/>
  <c r="G12" i="1"/>
  <c r="C28" i="1"/>
  <c r="X4" i="3"/>
  <c r="B8" i="1"/>
  <c r="X5" i="3"/>
  <c r="B9" i="1"/>
  <c r="V9" i="3"/>
  <c r="T3" i="3"/>
  <c r="V5" i="3"/>
  <c r="V7" i="3"/>
  <c r="V8" i="3"/>
  <c r="V10" i="3"/>
  <c r="V11" i="3"/>
  <c r="V12" i="3"/>
  <c r="V13" i="3"/>
  <c r="V14" i="3"/>
  <c r="V15" i="3"/>
  <c r="V17" i="3"/>
  <c r="B38" i="2"/>
  <c r="A2" i="5"/>
  <c r="B2" i="5"/>
  <c r="C2" i="5"/>
  <c r="AH2" i="5"/>
  <c r="AI2" i="5"/>
  <c r="AJ2" i="5"/>
  <c r="AK2" i="5"/>
  <c r="AL2" i="5"/>
  <c r="AM2" i="5"/>
  <c r="AN2" i="5"/>
  <c r="AO2" i="5"/>
  <c r="AP2" i="5"/>
  <c r="AQ2" i="5"/>
  <c r="AR2" i="5"/>
  <c r="AS2" i="5"/>
  <c r="AT2" i="5"/>
  <c r="AU2" i="5"/>
  <c r="AV2" i="5"/>
  <c r="AW2" i="5"/>
  <c r="AY2" i="5"/>
  <c r="BE2" i="5"/>
  <c r="BF2" i="5"/>
  <c r="BG2" i="5"/>
  <c r="BH2" i="5"/>
  <c r="BI2" i="5"/>
  <c r="BJ2" i="5"/>
  <c r="BN2" i="5"/>
  <c r="BO2" i="5"/>
  <c r="BQ2" i="5"/>
  <c r="BR2" i="5"/>
  <c r="BT2" i="5"/>
  <c r="BU2" i="5"/>
  <c r="BV2" i="5"/>
  <c r="BW2" i="5"/>
  <c r="BX2" i="5"/>
  <c r="BY2" i="5"/>
  <c r="BZ2" i="5"/>
  <c r="CA2" i="5"/>
  <c r="CB2" i="5"/>
  <c r="CC2" i="5"/>
  <c r="CD2" i="5"/>
  <c r="CE2" i="5"/>
  <c r="CF2" i="5"/>
  <c r="CG2" i="5"/>
  <c r="CH2" i="5"/>
  <c r="CI2" i="5"/>
  <c r="CJ2" i="5"/>
  <c r="CK2" i="5"/>
  <c r="CL2" i="5"/>
  <c r="CM2" i="5"/>
  <c r="CN2" i="5"/>
  <c r="CO2" i="5"/>
  <c r="CP2" i="5"/>
  <c r="CQ2" i="5"/>
  <c r="CR2" i="5"/>
  <c r="CS2" i="5"/>
  <c r="CT2" i="5"/>
  <c r="CU2" i="5"/>
  <c r="CV2" i="5"/>
  <c r="CW2" i="5"/>
  <c r="CX2" i="5"/>
  <c r="CY2" i="5"/>
  <c r="CZ2" i="5"/>
  <c r="DA2" i="5"/>
  <c r="DB2" i="5"/>
  <c r="DC2" i="5"/>
  <c r="DD2" i="5"/>
  <c r="DE2" i="5"/>
  <c r="DF2" i="5"/>
  <c r="DG2" i="5"/>
  <c r="DH2" i="5"/>
  <c r="DI2" i="5"/>
  <c r="DJ2" i="5"/>
  <c r="DK2" i="5"/>
  <c r="U72" i="1"/>
  <c r="Z131" i="1"/>
  <c r="C100" i="1"/>
</calcChain>
</file>

<file path=xl/comments1.xml><?xml version="1.0" encoding="utf-8"?>
<comments xmlns="http://schemas.openxmlformats.org/spreadsheetml/2006/main">
  <authors>
    <author>José Ramón Gonzalez</author>
    <author>.</author>
  </authors>
  <commentList>
    <comment ref="E79" authorId="0" shapeId="0">
      <text>
        <r>
          <rPr>
            <b/>
            <sz val="8"/>
            <color indexed="81"/>
            <rFont val="Tahoma"/>
            <family val="2"/>
          </rPr>
          <t xml:space="preserve">Premios en metálico:
</t>
        </r>
        <r>
          <rPr>
            <sz val="8"/>
            <color indexed="81"/>
            <rFont val="Tahoma"/>
            <family val="2"/>
          </rPr>
          <t>Rellene este apartado con los datos de la persona física o jurídica a quien deban abonarse los premios en metálico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90" authorId="1" shapeId="0">
      <text>
        <r>
          <rPr>
            <b/>
            <sz val="9"/>
            <color indexed="10"/>
            <rFont val="Calibri"/>
            <family val="2"/>
          </rPr>
          <t>¡¡¡ ATENCION !!!</t>
        </r>
        <r>
          <rPr>
            <b/>
            <sz val="9"/>
            <color indexed="81"/>
            <rFont val="Calibri"/>
            <family val="2"/>
          </rPr>
          <t xml:space="preserve">
Dato obligatorio: </t>
        </r>
        <r>
          <rPr>
            <sz val="9"/>
            <color indexed="81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90" authorId="1" shapeId="0">
      <text>
        <r>
          <rPr>
            <b/>
            <sz val="9"/>
            <color indexed="10"/>
            <rFont val="Calibri"/>
            <family val="2"/>
          </rPr>
          <t>¡¡¡ ATENCION !!!</t>
        </r>
        <r>
          <rPr>
            <b/>
            <sz val="9"/>
            <color indexed="81"/>
            <rFont val="Calibri"/>
            <family val="2"/>
          </rPr>
          <t xml:space="preserve">
Dato obligatorio: </t>
        </r>
        <r>
          <rPr>
            <sz val="9"/>
            <color indexed="81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<sst xmlns="http://schemas.openxmlformats.org/spreadsheetml/2006/main" count="414" uniqueCount="333">
  <si>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</si>
  <si>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</si>
  <si>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</si>
  <si>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</si>
  <si>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</si>
  <si>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</si>
  <si>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</si>
  <si>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</si>
  <si>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</si>
  <si>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</si>
  <si>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</si>
  <si>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</si>
  <si>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</si>
  <si>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</si>
  <si>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</si>
  <si>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Clase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</si>
  <si>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</si>
  <si>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</si>
  <si>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</si>
  <si>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</si>
  <si>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</si>
  <si>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</si>
  <si>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</si>
  <si>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</si>
  <si>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</si>
  <si>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</si>
  <si>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</si>
  <si>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</si>
  <si>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</si>
  <si>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</si>
  <si>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</si>
  <si>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</si>
  <si>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Cuenta de abono inscripciones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</si>
  <si>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</si>
  <si>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</si>
  <si>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</si>
  <si>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</si>
  <si>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</si>
  <si>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</si>
  <si>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</si>
  <si>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</si>
  <si>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</si>
  <si>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</si>
  <si>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</si>
  <si>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</si>
  <si>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</si>
  <si>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</si>
  <si>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</si>
  <si>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</si>
  <si>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</si>
  <si>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</si>
  <si>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</si>
  <si>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</si>
  <si>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</si>
  <si>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</si>
  <si>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</si>
  <si>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</si>
  <si>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</si>
  <si>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</si>
  <si>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NumeroEntrada</t>
  </si>
  <si>
    <t>NumeroRallye</t>
  </si>
  <si>
    <t>NumeroOrden</t>
  </si>
  <si>
    <t>NombreConcursante</t>
  </si>
  <si>
    <t>PrimerApellidoConcursante</t>
  </si>
  <si>
    <t>SegundoApellidoConcursante</t>
  </si>
  <si>
    <t>NomApeConcursante</t>
  </si>
  <si>
    <t>NacionalidadConcursante</t>
  </si>
  <si>
    <t>LicenciaConcursante</t>
  </si>
  <si>
    <t>DniCifConcursante</t>
  </si>
  <si>
    <t>DireccionConcursante</t>
  </si>
  <si>
    <t>CodigoPostalConcursante</t>
  </si>
  <si>
    <t>PoblacionConcursante</t>
  </si>
  <si>
    <t>ProvinciaConcursante</t>
  </si>
  <si>
    <t>Telefono1Concursante</t>
  </si>
  <si>
    <t>Telefono2Concursante</t>
  </si>
  <si>
    <t>FaxConcursante</t>
  </si>
  <si>
    <t>EMailConcursante</t>
  </si>
  <si>
    <t>NombrePiloto</t>
  </si>
  <si>
    <t>PrimerApellidoPiloto</t>
  </si>
  <si>
    <t>SegundoApellidoPiloto</t>
  </si>
  <si>
    <t>NomApePiloto</t>
  </si>
  <si>
    <t>NacionalidadPiloto</t>
  </si>
  <si>
    <t>PoblacionPiloto</t>
  </si>
  <si>
    <t>ProvinciaPiloto</t>
  </si>
  <si>
    <t>LicenciaPiloto</t>
  </si>
  <si>
    <t>DniCifPiloto</t>
  </si>
  <si>
    <t>DireccionPiloto</t>
  </si>
  <si>
    <t>CodigoPostalPiloto</t>
  </si>
  <si>
    <t>Telefono1Piloto</t>
  </si>
  <si>
    <t>Telefono2Piloto</t>
  </si>
  <si>
    <t>FaxPiloto</t>
  </si>
  <si>
    <t>EMailPiloto</t>
  </si>
  <si>
    <t>NombreCopiloto</t>
  </si>
  <si>
    <t>PrimerApellidoCopiloto</t>
  </si>
  <si>
    <t>SegundoApellidoCopiloto</t>
  </si>
  <si>
    <t>NomApeCopiloto</t>
  </si>
  <si>
    <t>NacionalidadCopiloto</t>
  </si>
  <si>
    <t>LicenciaCopiloto</t>
  </si>
  <si>
    <t>DniCifCopiloto</t>
  </si>
  <si>
    <t>DireccionCopiloto</t>
  </si>
  <si>
    <t>CodigoPostalCopiloto</t>
  </si>
  <si>
    <t>PoblacionCopiloto</t>
  </si>
  <si>
    <t>ProvinciaCopiloto</t>
  </si>
  <si>
    <t>Telefono1Copiloto</t>
  </si>
  <si>
    <t>Telefono2Copiloto</t>
  </si>
  <si>
    <t>FaxCopiloto</t>
  </si>
  <si>
    <t>EMailCopiloto</t>
  </si>
  <si>
    <t>Marca</t>
  </si>
  <si>
    <t>Modelo</t>
  </si>
  <si>
    <t>Matricula</t>
  </si>
  <si>
    <t>Cilindrada</t>
  </si>
  <si>
    <t>FichaHomologacion</t>
  </si>
  <si>
    <t>Trofeo01</t>
  </si>
  <si>
    <t>Trofeo02</t>
  </si>
  <si>
    <t>Trofeo03</t>
  </si>
  <si>
    <t>Trofeo04</t>
  </si>
  <si>
    <t>Trofeo05</t>
  </si>
  <si>
    <t>Trofeo06</t>
  </si>
  <si>
    <t>Trofeo07</t>
  </si>
  <si>
    <t>Trofeo08</t>
  </si>
  <si>
    <t>Trofeo09</t>
  </si>
  <si>
    <t>Fecha</t>
  </si>
  <si>
    <t>Hora</t>
  </si>
  <si>
    <t>Representante</t>
  </si>
  <si>
    <t>LicenciaRepresentante</t>
  </si>
  <si>
    <t>GrupoH</t>
  </si>
  <si>
    <t>ClaseH</t>
  </si>
  <si>
    <t>GrupoA</t>
  </si>
  <si>
    <t>ClaseA</t>
  </si>
  <si>
    <t>Prioridad</t>
  </si>
  <si>
    <t>NO</t>
  </si>
  <si>
    <t xml:space="preserve">        </t>
  </si>
  <si>
    <t>NombreA1</t>
  </si>
  <si>
    <t>PrimerApellidoA1</t>
  </si>
  <si>
    <t>SegundoApellidoA1</t>
  </si>
  <si>
    <t>DniCifA1</t>
  </si>
  <si>
    <t>LicenciaA1</t>
  </si>
  <si>
    <t>NombreA2</t>
  </si>
  <si>
    <t>PrimerApellidoA2</t>
  </si>
  <si>
    <t>SegundoApellidoA2</t>
  </si>
  <si>
    <t>DniCifA2</t>
  </si>
  <si>
    <t>LicenciaA2</t>
  </si>
  <si>
    <t>NombreR1</t>
  </si>
  <si>
    <t>PrimerApellidoR1</t>
  </si>
  <si>
    <t>SegundoApellidoR1</t>
  </si>
  <si>
    <t>DniCifR1</t>
  </si>
  <si>
    <t>LicenciaR1</t>
  </si>
  <si>
    <t>NombreR2</t>
  </si>
  <si>
    <t>PrimerApellidoR2</t>
  </si>
  <si>
    <t>SegundoApellidoR2</t>
  </si>
  <si>
    <t>DniCifR2</t>
  </si>
  <si>
    <t>LicenciaR2</t>
  </si>
  <si>
    <t>NombreAux</t>
  </si>
  <si>
    <t>PrimerApellidoAux</t>
  </si>
  <si>
    <t>SegundoApellidoAux</t>
  </si>
  <si>
    <t>DniCifAux</t>
  </si>
  <si>
    <t>LicenciaAux</t>
  </si>
  <si>
    <t>NombreO1</t>
  </si>
  <si>
    <t>PrimerApellidoO1</t>
  </si>
  <si>
    <t>SegundoApellidoO1</t>
  </si>
  <si>
    <t>DniCifO1</t>
  </si>
  <si>
    <t>LicenciaO1</t>
  </si>
  <si>
    <t>NombreO2</t>
  </si>
  <si>
    <t>PrimerApellidoO2</t>
  </si>
  <si>
    <t>SegundoApellidoO2</t>
  </si>
  <si>
    <t>DniCifO2</t>
  </si>
  <si>
    <t>LicenciaO2</t>
  </si>
  <si>
    <t>MarcaOuvreur</t>
  </si>
  <si>
    <t>ModeloOuvreur</t>
  </si>
  <si>
    <t>MatriculaOuvreur</t>
  </si>
  <si>
    <t>Trofeo7</t>
  </si>
  <si>
    <t>Trofeo8</t>
  </si>
  <si>
    <t>Trofeo9</t>
  </si>
  <si>
    <t>Trofeo10</t>
  </si>
  <si>
    <t>IVA</t>
  </si>
  <si>
    <t>categorias</t>
  </si>
  <si>
    <t>Categoría 1</t>
  </si>
  <si>
    <t>Categoría 2</t>
  </si>
  <si>
    <t>Categoría 3</t>
  </si>
  <si>
    <t>CADETE</t>
  </si>
  <si>
    <t>Fechas</t>
  </si>
  <si>
    <t>Guarde esta solicitud de inscripción una vez rellenada, pues la misma le servirá para cualquier prueba del Campeonato de España 2008 simplemente con seleccionar la prueba en cuestión y evitando el tener que rellenar nuevamente aquellos datos personales o del vehículo que no hayan sufrido modificaciones  de  una prueba a otra.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</si>
  <si>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</si>
  <si>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</si>
  <si>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</si>
  <si>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</si>
  <si>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</si>
  <si>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</si>
  <si>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</si>
  <si>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</si>
  <si>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</si>
  <si>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</si>
  <si>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</si>
  <si>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</si>
  <si>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</si>
  <si>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CONCURSANTE</t>
  </si>
  <si>
    <t>INDIVIDUAL</t>
  </si>
  <si>
    <t>COLECTIVO</t>
  </si>
  <si>
    <t>Representante:</t>
  </si>
  <si>
    <t>PILOTO</t>
  </si>
  <si>
    <t>NIF:</t>
  </si>
  <si>
    <t/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</si>
  <si>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</si>
  <si>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</si>
  <si>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</si>
  <si>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</si>
  <si>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</si>
  <si>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</si>
  <si>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</si>
  <si>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</si>
  <si>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</si>
  <si>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</si>
  <si>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</si>
  <si>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</si>
  <si>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</si>
  <si>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</si>
  <si>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</si>
  <si>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</si>
  <si>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</si>
  <si>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</si>
  <si>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</si>
  <si>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</si>
  <si>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</si>
  <si>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Seleccionar de la lista desplegable</t>
  </si>
  <si>
    <t>CAMPEONATO de ANDALUCIA</t>
  </si>
  <si>
    <t>ALCALA LA REAL</t>
  </si>
  <si>
    <t>JAEN</t>
  </si>
  <si>
    <t>CARRILLO</t>
  </si>
  <si>
    <t>HARO</t>
  </si>
  <si>
    <t>JOSE ANTONIO</t>
  </si>
  <si>
    <t xml:space="preserve">CARRILLO </t>
  </si>
  <si>
    <t xml:space="preserve">HARO </t>
  </si>
  <si>
    <t>CASERIAS DE SAN ISIDRO</t>
  </si>
  <si>
    <t>ESPAÑA</t>
  </si>
  <si>
    <t>667482441</t>
  </si>
  <si>
    <t>JOSEA@HOTMAIL.COM</t>
  </si>
  <si>
    <t>El Concursante firmante declara conocer el CDI, las Prescripciones Comunes y el Reglamento Deportivo del Campeonato de Andalucia de Montaña, así como también el Reglamento Particular de la Prueba y se compromete a aceptarlos sin ninguna reserva, tanto por sí mismo como por su piloto, por lo que solicita su inscripción en la prueba.</t>
  </si>
  <si>
    <t>Cilindrada Corregida</t>
  </si>
  <si>
    <t>TURBO</t>
  </si>
  <si>
    <t>Division</t>
  </si>
  <si>
    <t>DIVISION</t>
  </si>
  <si>
    <t>CLASE</t>
  </si>
  <si>
    <t>Division H</t>
  </si>
  <si>
    <t>DERECHOS DE INSCRIPCIÓN</t>
  </si>
  <si>
    <t>953 123 123</t>
  </si>
  <si>
    <t>958 123 123</t>
  </si>
  <si>
    <t>COPILOTO</t>
  </si>
  <si>
    <t>VEHICULO</t>
  </si>
  <si>
    <t>EQUIPAMIENTO DE SEGURIDAD Y VERIFICACIONES TÉCNICAS</t>
  </si>
  <si>
    <t>Toda modificación o sustirucion de alguno de estos elementos, deberá ser comunicado por el concursante al Delegado Tecnico</t>
  </si>
  <si>
    <t>OBLIGATORIO RELLENAR POR EL EQUIPO</t>
  </si>
  <si>
    <t>Norma</t>
  </si>
  <si>
    <t>EQUIPAMIENTO DEL VEHICULO</t>
  </si>
  <si>
    <t>Nº Homol</t>
  </si>
  <si>
    <t>F. Fabrica</t>
  </si>
  <si>
    <t>///  A PARTIR DE AQUÍ RELLENAR EN LAS VERIFICACIONES POR LOS COMISARIOS TECNICOS   ///</t>
  </si>
  <si>
    <t>Aspecto Carroceria</t>
  </si>
  <si>
    <t>Numeros</t>
  </si>
  <si>
    <t>Neumaticos</t>
  </si>
  <si>
    <t>Observaciones</t>
  </si>
  <si>
    <t>Comisario Tecnico Oc__________AN</t>
  </si>
  <si>
    <t>En Verificaciones Administrativas</t>
  </si>
  <si>
    <t>0081</t>
  </si>
  <si>
    <t>0001183321</t>
  </si>
  <si>
    <t>FECHA DE CIERRE</t>
  </si>
  <si>
    <t>GRUPO</t>
  </si>
  <si>
    <t>Tipo de vehículo (Seleccionar de la Lista)</t>
  </si>
  <si>
    <t>HISTORICOS</t>
  </si>
  <si>
    <t xml:space="preserve">Seleccionar Grupo </t>
  </si>
  <si>
    <t>*Para realizar las Verif. Técnicas, este documento debe de estar completamente relleno y firmado OBLIGATORIAMENTE</t>
  </si>
  <si>
    <t>¡ MUY IMPORTANTE! NO OLVIDE ACTIVAR LOS MACROS-ACTIVEX DE ESTA HOJA !</t>
  </si>
  <si>
    <t>Nombre del Concursante</t>
  </si>
  <si>
    <t>Despues del Cierre</t>
  </si>
  <si>
    <t>Nº CUENTA BANCARIA BANCO SABADELL (IBAN ES74)</t>
  </si>
  <si>
    <t>CLASE MONOP</t>
  </si>
  <si>
    <t>Campeonato CATEGORIA 1</t>
  </si>
  <si>
    <t>Cto. CATEGORIA 2</t>
  </si>
  <si>
    <t>956 038 587</t>
  </si>
  <si>
    <t>7418</t>
  </si>
  <si>
    <t>61</t>
  </si>
  <si>
    <t>40 SUBIDA AL MÁRMOL</t>
  </si>
  <si>
    <t>FAX</t>
  </si>
  <si>
    <t>CONIL KR24</t>
  </si>
  <si>
    <t>Federacion Andaluza de Automovilismo</t>
  </si>
  <si>
    <t>11402</t>
  </si>
  <si>
    <t xml:space="preserve">C/ Sto. Domingo, nº 22 Local 1- Edif. Almería </t>
  </si>
  <si>
    <t xml:space="preserve"> Jerez de la Frontera</t>
  </si>
  <si>
    <t>Cádiz</t>
  </si>
  <si>
    <t>956 038 586</t>
  </si>
  <si>
    <t>faa@faa.net</t>
  </si>
  <si>
    <t>11403</t>
  </si>
  <si>
    <t>957 038 586</t>
  </si>
  <si>
    <t>957 038 587</t>
  </si>
  <si>
    <t>11404</t>
  </si>
  <si>
    <t>958 038 586</t>
  </si>
  <si>
    <t>958 038 587</t>
  </si>
  <si>
    <t>VILLAFRANCA</t>
  </si>
  <si>
    <t>CAMPILLOS</t>
  </si>
  <si>
    <t>ALEVIN</t>
  </si>
  <si>
    <t>JUNIOR ROTAX</t>
  </si>
  <si>
    <t>JUNIOR X30</t>
  </si>
  <si>
    <t>SENIOR ROTAX</t>
  </si>
  <si>
    <t>SENIOR X30</t>
  </si>
  <si>
    <t>KZ-2</t>
  </si>
  <si>
    <t>AL</t>
  </si>
  <si>
    <t>CD</t>
  </si>
  <si>
    <t>JR</t>
  </si>
  <si>
    <t>JX</t>
  </si>
  <si>
    <t>SR</t>
  </si>
  <si>
    <t>SX</t>
  </si>
  <si>
    <t>K</t>
  </si>
  <si>
    <t>KARTING 2016</t>
  </si>
  <si>
    <t>MARCA</t>
  </si>
  <si>
    <t>CADUCIDAD</t>
  </si>
  <si>
    <t xml:space="preserve">Mono Ignifugo  CIK-FIA  </t>
  </si>
  <si>
    <t>Guantes</t>
  </si>
  <si>
    <t>Botas</t>
  </si>
  <si>
    <r>
      <t xml:space="preserve">  Casco </t>
    </r>
    <r>
      <rPr>
        <b/>
        <sz val="7"/>
        <color indexed="9"/>
        <rFont val="Tahoma"/>
        <family val="2"/>
      </rPr>
      <t xml:space="preserve">*FIA (8860-2004, 8860-2010)                      SNELL SA(2000,2005,2010) SAH (2010)                                                              </t>
    </r>
  </si>
  <si>
    <t>HANS</t>
  </si>
  <si>
    <t>COLLARIN</t>
  </si>
  <si>
    <t>MODELO</t>
  </si>
  <si>
    <t>MOTOR</t>
  </si>
  <si>
    <t>1º MOTOR</t>
  </si>
  <si>
    <t>2º MOTOR</t>
  </si>
  <si>
    <t>CHASIS</t>
  </si>
  <si>
    <t>1º CHASIS</t>
  </si>
  <si>
    <t>Nº Serie</t>
  </si>
  <si>
    <t>ACEITE</t>
  </si>
  <si>
    <t>%</t>
  </si>
  <si>
    <t>Chasis</t>
  </si>
  <si>
    <t>Asiento</t>
  </si>
  <si>
    <t>Firma Piloto/Representante (Verificaciones Técnicas)</t>
  </si>
  <si>
    <r>
      <t>Campeonato de Andalucia                                                               KARTING</t>
    </r>
    <r>
      <rPr>
        <b/>
        <sz val="18"/>
        <rFont val="Tahoma"/>
        <family val="2"/>
      </rPr>
      <t xml:space="preserve">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</si>
</sst>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0\ \c\c"/>
    <numFmt numFmtId="173" formatCode="\ \ 0\ \c\c"/>
    <numFmt numFmtId="174" formatCode="h:mm;@"/>
    <numFmt numFmtId="175" formatCode="_-* #,##0.00\ [$€]_-;\-* #,##0.00\ [$€]_-;_-* &quot;-&quot;??\ [$€]_-;_-@_-"/>
    <numFmt numFmtId="176" formatCode="d\-m\-yyyy;@"/>
  </numFmts>
  <fonts count="82" x14ac:knownFonts="1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u/>
      <sz val="8"/>
      <color indexed="12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2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8"/>
      <color indexed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sz val="8"/>
      <color indexed="81"/>
      <name val="Tahoma"/>
      <family val="2"/>
    </font>
    <font>
      <b/>
      <i/>
      <sz val="7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b/>
      <sz val="9"/>
      <color indexed="10"/>
      <name val="Calibri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b/>
      <sz val="12"/>
      <color indexed="12"/>
      <name val="Tahoma"/>
      <family val="2"/>
    </font>
    <font>
      <sz val="8"/>
      <color indexed="12"/>
      <name val="Arial"/>
      <family val="2"/>
    </font>
    <font>
      <b/>
      <sz val="18"/>
      <color indexed="10"/>
      <name val="Tahoma"/>
      <family val="2"/>
    </font>
    <font>
      <sz val="10"/>
      <color indexed="10"/>
      <name val="Arial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8"/>
      <color indexed="63"/>
      <name val="Tahoma"/>
      <family val="2"/>
    </font>
    <font>
      <u/>
      <sz val="8"/>
      <color indexed="12"/>
      <name val="Tahoma"/>
      <family val="2"/>
    </font>
    <font>
      <i/>
      <sz val="8"/>
      <color indexed="63"/>
      <name val="Tahoma"/>
      <family val="2"/>
    </font>
    <font>
      <b/>
      <sz val="12"/>
      <name val="Tahoma"/>
      <family val="2"/>
    </font>
    <font>
      <b/>
      <sz val="12"/>
      <color indexed="9"/>
      <name val="Tahoma"/>
      <family val="2"/>
    </font>
    <font>
      <b/>
      <sz val="8"/>
      <color indexed="48"/>
      <name val="Tahoma"/>
      <family val="2"/>
    </font>
    <font>
      <b/>
      <sz val="20"/>
      <color indexed="12"/>
      <name val="Tahoma"/>
      <family val="2"/>
    </font>
    <font>
      <sz val="20"/>
      <name val="Arial"/>
      <family val="2"/>
    </font>
    <font>
      <b/>
      <sz val="7"/>
      <color indexed="9"/>
      <name val="Tahoma"/>
      <family val="2"/>
    </font>
    <font>
      <b/>
      <sz val="24"/>
      <color indexed="12"/>
      <name val="Tahoma"/>
      <family val="2"/>
    </font>
    <font>
      <b/>
      <sz val="7"/>
      <color indexed="8"/>
      <name val="Tahoma"/>
      <family val="2"/>
    </font>
    <font>
      <b/>
      <sz val="14"/>
      <color indexed="12"/>
      <name val="Tahoma"/>
      <family val="2"/>
    </font>
    <font>
      <sz val="8"/>
      <color indexed="8"/>
      <name val="Arial"/>
      <family val="2"/>
    </font>
    <font>
      <b/>
      <sz val="8"/>
      <color indexed="81"/>
      <name val="Tahoma"/>
      <family val="2"/>
    </font>
    <font>
      <sz val="8"/>
      <color rgb="FF000000"/>
      <name val="Tahoma"/>
      <family val="2"/>
    </font>
    <font>
      <b/>
      <sz val="10"/>
      <color rgb="FF747474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</fills>
  <borders count="9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auto="1"/>
      </right>
      <top style="thin">
        <color indexed="9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ck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hair">
        <color auto="1"/>
      </right>
      <top/>
      <bottom style="thick">
        <color auto="1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75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67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5" fillId="0" borderId="0" xfId="0" applyFont="1"/>
    <xf numFmtId="0" fontId="7" fillId="2" borderId="1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2" xfId="0" applyNumberFormat="1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164" fontId="5" fillId="0" borderId="0" xfId="0" applyNumberFormat="1" applyFont="1" applyBorder="1" applyAlignment="1" applyProtection="1">
      <alignment vertical="center"/>
      <protection hidden="1"/>
    </xf>
    <xf numFmtId="164" fontId="5" fillId="0" borderId="8" xfId="0" applyNumberFormat="1" applyFont="1" applyBorder="1" applyAlignment="1" applyProtection="1">
      <alignment vertical="center"/>
      <protection hidden="1"/>
    </xf>
    <xf numFmtId="0" fontId="2" fillId="0" borderId="9" xfId="0" applyFont="1" applyBorder="1" applyAlignment="1" applyProtection="1">
      <alignment vertical="center"/>
      <protection hidden="1"/>
    </xf>
    <xf numFmtId="164" fontId="5" fillId="0" borderId="10" xfId="0" applyNumberFormat="1" applyFont="1" applyBorder="1" applyAlignment="1" applyProtection="1">
      <alignment vertical="center"/>
      <protection hidden="1"/>
    </xf>
    <xf numFmtId="165" fontId="2" fillId="0" borderId="8" xfId="0" applyNumberFormat="1" applyFont="1" applyBorder="1" applyAlignment="1" applyProtection="1">
      <alignment vertical="center"/>
      <protection hidden="1"/>
    </xf>
    <xf numFmtId="165" fontId="2" fillId="0" borderId="11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13" xfId="0" applyNumberFormat="1" applyFont="1" applyBorder="1" applyAlignment="1" applyProtection="1">
      <alignment vertical="center"/>
      <protection hidden="1"/>
    </xf>
    <xf numFmtId="164" fontId="5" fillId="0" borderId="4" xfId="0" applyNumberFormat="1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164" fontId="5" fillId="0" borderId="2" xfId="0" applyNumberFormat="1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2" fillId="0" borderId="7" xfId="0" applyFont="1" applyFill="1" applyBorder="1" applyAlignment="1" applyProtection="1">
      <alignment vertical="center"/>
      <protection hidden="1"/>
    </xf>
    <xf numFmtId="164" fontId="5" fillId="0" borderId="0" xfId="0" applyNumberFormat="1" applyFont="1" applyFill="1" applyBorder="1" applyAlignment="1" applyProtection="1">
      <alignment vertical="center"/>
      <protection hidden="1"/>
    </xf>
    <xf numFmtId="0" fontId="2" fillId="0" borderId="3" xfId="0" applyFont="1" applyFill="1" applyBorder="1" applyAlignment="1" applyProtection="1">
      <alignment vertical="center"/>
      <protection hidden="1"/>
    </xf>
    <xf numFmtId="164" fontId="5" fillId="0" borderId="8" xfId="0" applyNumberFormat="1" applyFont="1" applyFill="1" applyBorder="1" applyAlignment="1" applyProtection="1">
      <alignment vertical="center"/>
      <protection hidden="1"/>
    </xf>
    <xf numFmtId="0" fontId="2" fillId="0" borderId="9" xfId="0" applyFont="1" applyFill="1" applyBorder="1" applyAlignment="1" applyProtection="1">
      <alignment vertical="center"/>
      <protection hidden="1"/>
    </xf>
    <xf numFmtId="164" fontId="5" fillId="0" borderId="10" xfId="0" applyNumberFormat="1" applyFont="1" applyFill="1" applyBorder="1" applyAlignment="1" applyProtection="1">
      <alignment vertical="center"/>
      <protection hidden="1"/>
    </xf>
    <xf numFmtId="165" fontId="2" fillId="0" borderId="8" xfId="0" applyNumberFormat="1" applyFont="1" applyFill="1" applyBorder="1" applyAlignment="1" applyProtection="1">
      <alignment vertical="center"/>
      <protection hidden="1"/>
    </xf>
    <xf numFmtId="165" fontId="2" fillId="0" borderId="11" xfId="0" applyNumberFormat="1" applyFont="1" applyFill="1" applyBorder="1" applyAlignment="1" applyProtection="1">
      <alignment vertical="center"/>
      <protection hidden="1"/>
    </xf>
    <xf numFmtId="164" fontId="5" fillId="0" borderId="14" xfId="0" applyNumberFormat="1" applyFont="1" applyFill="1" applyBorder="1" applyAlignment="1" applyProtection="1">
      <alignment vertical="center"/>
      <protection hidden="1"/>
    </xf>
    <xf numFmtId="0" fontId="2" fillId="0" borderId="8" xfId="0" applyFont="1" applyFill="1" applyBorder="1" applyAlignment="1" applyProtection="1">
      <alignment vertical="center"/>
      <protection hidden="1"/>
    </xf>
    <xf numFmtId="0" fontId="2" fillId="0" borderId="11" xfId="0" applyFont="1" applyFill="1" applyBorder="1" applyAlignment="1" applyProtection="1">
      <alignment vertical="center"/>
      <protection hidden="1"/>
    </xf>
    <xf numFmtId="164" fontId="5" fillId="0" borderId="12" xfId="0" applyNumberFormat="1" applyFont="1" applyFill="1" applyBorder="1" applyAlignment="1" applyProtection="1">
      <alignment vertical="center"/>
      <protection hidden="1"/>
    </xf>
    <xf numFmtId="0" fontId="2" fillId="3" borderId="4" xfId="0" applyFont="1" applyFill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3" borderId="2" xfId="0" applyFont="1" applyFill="1" applyBorder="1" applyAlignment="1" applyProtection="1">
      <alignment vertical="center"/>
      <protection hidden="1"/>
    </xf>
    <xf numFmtId="0" fontId="2" fillId="3" borderId="3" xfId="0" applyFont="1" applyFill="1" applyBorder="1" applyAlignment="1" applyProtection="1">
      <alignment vertical="center"/>
      <protection hidden="1"/>
    </xf>
    <xf numFmtId="0" fontId="8" fillId="3" borderId="2" xfId="0" applyFont="1" applyFill="1" applyBorder="1" applyAlignment="1" applyProtection="1">
      <alignment vertical="center"/>
      <protection hidden="1"/>
    </xf>
    <xf numFmtId="0" fontId="2" fillId="4" borderId="0" xfId="0" applyFont="1" applyFill="1" applyAlignment="1" applyProtection="1">
      <alignment vertical="center"/>
    </xf>
    <xf numFmtId="0" fontId="0" fillId="4" borderId="0" xfId="0" applyFill="1" applyProtection="1"/>
    <xf numFmtId="0" fontId="6" fillId="4" borderId="0" xfId="0" applyFont="1" applyFill="1" applyAlignment="1" applyProtection="1">
      <alignment vertical="center"/>
    </xf>
    <xf numFmtId="0" fontId="2" fillId="0" borderId="15" xfId="0" applyFont="1" applyBorder="1" applyAlignment="1" applyProtection="1">
      <alignment vertical="center"/>
      <protection hidden="1"/>
    </xf>
    <xf numFmtId="0" fontId="2" fillId="3" borderId="16" xfId="0" applyFont="1" applyFill="1" applyBorder="1" applyAlignment="1" applyProtection="1">
      <alignment vertical="center"/>
      <protection hidden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" fillId="3" borderId="17" xfId="0" applyFont="1" applyFill="1" applyBorder="1" applyAlignment="1" applyProtection="1">
      <alignment vertical="center"/>
    </xf>
    <xf numFmtId="0" fontId="2" fillId="4" borderId="0" xfId="0" applyFont="1" applyFill="1" applyBorder="1" applyAlignment="1" applyProtection="1">
      <alignment vertical="center"/>
    </xf>
    <xf numFmtId="0" fontId="0" fillId="4" borderId="0" xfId="0" applyFill="1" applyBorder="1" applyProtection="1"/>
    <xf numFmtId="0" fontId="16" fillId="4" borderId="0" xfId="0" applyFont="1" applyFill="1" applyBorder="1" applyProtection="1">
      <protection locked="0"/>
    </xf>
    <xf numFmtId="0" fontId="29" fillId="0" borderId="1" xfId="0" applyFont="1" applyFill="1" applyBorder="1" applyAlignment="1" applyProtection="1">
      <alignment horizontal="center" vertical="center"/>
      <protection locked="0"/>
    </xf>
    <xf numFmtId="165" fontId="28" fillId="2" borderId="1" xfId="0" applyNumberFormat="1" applyFont="1" applyFill="1" applyBorder="1" applyAlignment="1" applyProtection="1">
      <alignment vertical="center"/>
    </xf>
    <xf numFmtId="165" fontId="27" fillId="2" borderId="1" xfId="0" applyNumberFormat="1" applyFont="1" applyFill="1" applyBorder="1" applyAlignment="1" applyProtection="1">
      <alignment vertical="center"/>
    </xf>
    <xf numFmtId="165" fontId="32" fillId="4" borderId="1" xfId="0" applyNumberFormat="1" applyFont="1" applyFill="1" applyBorder="1" applyAlignment="1" applyProtection="1">
      <alignment horizontal="left" vertical="center"/>
    </xf>
    <xf numFmtId="0" fontId="2" fillId="3" borderId="13" xfId="0" applyFont="1" applyFill="1" applyBorder="1" applyAlignment="1" applyProtection="1">
      <alignment vertical="center"/>
    </xf>
    <xf numFmtId="0" fontId="2" fillId="5" borderId="0" xfId="0" applyFont="1" applyFill="1" applyAlignment="1" applyProtection="1">
      <alignment vertical="center"/>
    </xf>
    <xf numFmtId="0" fontId="0" fillId="5" borderId="0" xfId="0" applyFill="1" applyProtection="1"/>
    <xf numFmtId="0" fontId="0" fillId="5" borderId="0" xfId="0" applyFill="1" applyBorder="1" applyProtection="1"/>
    <xf numFmtId="0" fontId="2" fillId="5" borderId="0" xfId="0" applyFont="1" applyFill="1" applyBorder="1" applyAlignment="1" applyProtection="1">
      <alignment vertical="center"/>
    </xf>
    <xf numFmtId="0" fontId="6" fillId="6" borderId="0" xfId="0" applyFont="1" applyFill="1" applyBorder="1" applyAlignment="1" applyProtection="1">
      <alignment vertical="center"/>
      <protection hidden="1"/>
    </xf>
    <xf numFmtId="0" fontId="6" fillId="6" borderId="13" xfId="0" applyFont="1" applyFill="1" applyBorder="1" applyAlignment="1" applyProtection="1">
      <alignment vertical="center"/>
      <protection hidden="1"/>
    </xf>
    <xf numFmtId="0" fontId="6" fillId="6" borderId="6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23" fillId="5" borderId="18" xfId="0" applyFont="1" applyFill="1" applyBorder="1" applyAlignment="1" applyProtection="1">
      <alignment vertical="center"/>
      <protection hidden="1"/>
    </xf>
    <xf numFmtId="0" fontId="2" fillId="5" borderId="18" xfId="0" applyFont="1" applyFill="1" applyBorder="1" applyAlignment="1" applyProtection="1">
      <alignment vertical="center"/>
      <protection hidden="1"/>
    </xf>
    <xf numFmtId="0" fontId="7" fillId="6" borderId="0" xfId="0" applyFont="1" applyFill="1" applyBorder="1" applyAlignment="1" applyProtection="1">
      <alignment horizontal="right" vertical="center"/>
      <protection hidden="1"/>
    </xf>
    <xf numFmtId="0" fontId="23" fillId="5" borderId="0" xfId="0" applyFont="1" applyFill="1" applyBorder="1" applyAlignment="1" applyProtection="1">
      <alignment vertical="center"/>
      <protection hidden="1"/>
    </xf>
    <xf numFmtId="0" fontId="34" fillId="5" borderId="0" xfId="0" applyFont="1" applyFill="1" applyBorder="1" applyAlignment="1" applyProtection="1">
      <alignment horizontal="right" vertical="center"/>
      <protection hidden="1"/>
    </xf>
    <xf numFmtId="0" fontId="34" fillId="5" borderId="0" xfId="0" applyFont="1" applyFill="1" applyBorder="1" applyAlignment="1" applyProtection="1">
      <alignment vertical="center"/>
      <protection hidden="1"/>
    </xf>
    <xf numFmtId="0" fontId="33" fillId="5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Border="1" applyAlignment="1" applyProtection="1">
      <alignment vertical="center"/>
      <protection hidden="1"/>
    </xf>
    <xf numFmtId="0" fontId="9" fillId="6" borderId="19" xfId="0" applyFont="1" applyFill="1" applyBorder="1" applyAlignment="1" applyProtection="1">
      <alignment horizontal="center" vertical="center"/>
      <protection hidden="1"/>
    </xf>
    <xf numFmtId="164" fontId="5" fillId="0" borderId="20" xfId="0" applyNumberFormat="1" applyFont="1" applyBorder="1" applyAlignment="1" applyProtection="1">
      <alignment vertical="center"/>
      <protection hidden="1"/>
    </xf>
    <xf numFmtId="0" fontId="8" fillId="3" borderId="21" xfId="0" applyFont="1" applyFill="1" applyBorder="1" applyAlignment="1" applyProtection="1">
      <alignment vertical="center"/>
      <protection locked="0" hidden="1"/>
    </xf>
    <xf numFmtId="0" fontId="23" fillId="6" borderId="6" xfId="0" applyFont="1" applyFill="1" applyBorder="1" applyAlignment="1" applyProtection="1">
      <alignment vertical="center"/>
      <protection hidden="1"/>
    </xf>
    <xf numFmtId="0" fontId="25" fillId="0" borderId="0" xfId="0" applyFont="1"/>
    <xf numFmtId="49" fontId="39" fillId="0" borderId="22" xfId="0" applyNumberFormat="1" applyFont="1" applyFill="1" applyBorder="1" applyAlignment="1" applyProtection="1">
      <alignment horizontal="center" vertical="center"/>
      <protection locked="0"/>
    </xf>
    <xf numFmtId="49" fontId="39" fillId="0" borderId="2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167" fontId="6" fillId="0" borderId="0" xfId="0" applyNumberFormat="1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vertical="center"/>
      <protection hidden="1"/>
    </xf>
    <xf numFmtId="0" fontId="6" fillId="0" borderId="4" xfId="0" applyFont="1" applyBorder="1" applyAlignment="1" applyProtection="1">
      <alignment vertical="center"/>
      <protection hidden="1"/>
    </xf>
    <xf numFmtId="14" fontId="3" fillId="0" borderId="0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vertical="center"/>
      <protection hidden="1"/>
    </xf>
    <xf numFmtId="0" fontId="5" fillId="0" borderId="17" xfId="0" applyFont="1" applyBorder="1" applyAlignment="1" applyProtection="1">
      <alignment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49" fontId="45" fillId="0" borderId="17" xfId="0" applyNumberFormat="1" applyFont="1" applyBorder="1" applyAlignment="1" applyProtection="1">
      <alignment horizontal="center" vertical="center"/>
      <protection hidden="1"/>
    </xf>
    <xf numFmtId="49" fontId="45" fillId="0" borderId="17" xfId="0" quotePrefix="1" applyNumberFormat="1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vertical="center"/>
      <protection hidden="1"/>
    </xf>
    <xf numFmtId="164" fontId="47" fillId="0" borderId="13" xfId="0" applyNumberFormat="1" applyFont="1" applyFill="1" applyBorder="1" applyAlignment="1" applyProtection="1">
      <alignment vertical="center"/>
      <protection hidden="1"/>
    </xf>
    <xf numFmtId="0" fontId="2" fillId="0" borderId="4" xfId="0" applyFont="1" applyFill="1" applyBorder="1" applyAlignment="1" applyProtection="1">
      <alignment vertical="center"/>
      <protection hidden="1"/>
    </xf>
    <xf numFmtId="0" fontId="2" fillId="0" borderId="6" xfId="0" applyFont="1" applyFill="1" applyBorder="1" applyAlignment="1" applyProtection="1">
      <alignment vertical="center"/>
      <protection hidden="1"/>
    </xf>
    <xf numFmtId="49" fontId="13" fillId="0" borderId="4" xfId="0" applyNumberFormat="1" applyFont="1" applyFill="1" applyBorder="1" applyAlignment="1" applyProtection="1">
      <alignment horizontal="center" vertical="center"/>
      <protection hidden="1"/>
    </xf>
    <xf numFmtId="164" fontId="6" fillId="0" borderId="0" xfId="0" applyNumberFormat="1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49" fontId="13" fillId="0" borderId="0" xfId="0" applyNumberFormat="1" applyFont="1" applyFill="1" applyBorder="1" applyAlignment="1" applyProtection="1">
      <alignment horizontal="center" vertical="center"/>
      <protection hidden="1"/>
    </xf>
    <xf numFmtId="0" fontId="24" fillId="0" borderId="0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68" fontId="6" fillId="0" borderId="0" xfId="0" applyNumberFormat="1" applyFont="1" applyBorder="1" applyAlignment="1" applyProtection="1">
      <alignment horizontal="center" vertical="center"/>
      <protection locked="0"/>
    </xf>
    <xf numFmtId="49" fontId="13" fillId="0" borderId="5" xfId="0" applyNumberFormat="1" applyFont="1" applyFill="1" applyBorder="1" applyAlignment="1" applyProtection="1">
      <alignment horizontal="center" vertical="center"/>
      <protection hidden="1"/>
    </xf>
    <xf numFmtId="49" fontId="13" fillId="0" borderId="7" xfId="0" applyNumberFormat="1" applyFont="1" applyFill="1" applyBorder="1" applyAlignment="1" applyProtection="1">
      <alignment horizontal="center" vertical="center"/>
      <protection hidden="1"/>
    </xf>
    <xf numFmtId="49" fontId="13" fillId="0" borderId="9" xfId="0" applyNumberFormat="1" applyFont="1" applyFill="1" applyBorder="1" applyAlignment="1" applyProtection="1">
      <alignment horizontal="center" vertical="center"/>
      <protection hidden="1"/>
    </xf>
    <xf numFmtId="164" fontId="5" fillId="0" borderId="4" xfId="0" applyNumberFormat="1" applyFont="1" applyBorder="1" applyAlignment="1" applyProtection="1">
      <alignment horizontal="center" vertical="center"/>
      <protection hidden="1"/>
    </xf>
    <xf numFmtId="0" fontId="25" fillId="0" borderId="0" xfId="0" applyFont="1" applyAlignment="1">
      <alignment horizontal="center"/>
    </xf>
    <xf numFmtId="0" fontId="25" fillId="6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" fillId="0" borderId="8" xfId="0" applyFont="1" applyBorder="1" applyAlignment="1" applyProtection="1">
      <alignment vertical="center"/>
      <protection hidden="1"/>
    </xf>
    <xf numFmtId="49" fontId="13" fillId="0" borderId="8" xfId="0" applyNumberFormat="1" applyFont="1" applyFill="1" applyBorder="1" applyAlignment="1" applyProtection="1">
      <alignment horizontal="center" vertical="center"/>
      <protection hidden="1"/>
    </xf>
    <xf numFmtId="164" fontId="13" fillId="0" borderId="0" xfId="0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5" fillId="2" borderId="0" xfId="0" applyFont="1" applyFill="1" applyAlignment="1" applyProtection="1">
      <alignment horizontal="center" vertical="center"/>
      <protection locked="0"/>
    </xf>
    <xf numFmtId="0" fontId="25" fillId="6" borderId="0" xfId="0" applyFont="1" applyFill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51" fillId="0" borderId="0" xfId="0" applyFont="1"/>
    <xf numFmtId="0" fontId="25" fillId="6" borderId="0" xfId="0" applyFont="1" applyFill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hidden="1"/>
    </xf>
    <xf numFmtId="0" fontId="52" fillId="7" borderId="0" xfId="0" applyFont="1" applyFill="1" applyProtection="1">
      <protection locked="0"/>
    </xf>
    <xf numFmtId="0" fontId="2" fillId="3" borderId="24" xfId="0" applyFont="1" applyFill="1" applyBorder="1" applyAlignment="1" applyProtection="1">
      <alignment vertical="center"/>
      <protection hidden="1"/>
    </xf>
    <xf numFmtId="0" fontId="6" fillId="0" borderId="17" xfId="0" applyFont="1" applyBorder="1" applyAlignment="1" applyProtection="1">
      <alignment vertical="center"/>
      <protection hidden="1"/>
    </xf>
    <xf numFmtId="0" fontId="2" fillId="3" borderId="19" xfId="0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17" fillId="0" borderId="18" xfId="0" applyFont="1" applyBorder="1" applyAlignment="1" applyProtection="1">
      <alignment vertical="center"/>
      <protection hidden="1"/>
    </xf>
    <xf numFmtId="0" fontId="25" fillId="8" borderId="0" xfId="0" applyFont="1" applyFill="1" applyAlignment="1">
      <alignment horizontal="center" vertical="center"/>
    </xf>
    <xf numFmtId="0" fontId="0" fillId="8" borderId="0" xfId="0" applyFill="1"/>
    <xf numFmtId="0" fontId="25" fillId="9" borderId="0" xfId="0" applyFont="1" applyFill="1" applyAlignment="1">
      <alignment vertical="center"/>
    </xf>
    <xf numFmtId="0" fontId="25" fillId="9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1" fontId="25" fillId="0" borderId="0" xfId="0" applyNumberFormat="1" applyFont="1" applyAlignment="1">
      <alignment horizontal="center" vertical="center"/>
    </xf>
    <xf numFmtId="49" fontId="37" fillId="0" borderId="0" xfId="0" applyNumberFormat="1" applyFont="1"/>
    <xf numFmtId="0" fontId="37" fillId="0" borderId="0" xfId="0" applyNumberFormat="1" applyFont="1"/>
    <xf numFmtId="0" fontId="37" fillId="0" borderId="0" xfId="0" quotePrefix="1" applyNumberFormat="1" applyFont="1"/>
    <xf numFmtId="0" fontId="59" fillId="0" borderId="0" xfId="0" applyFont="1"/>
    <xf numFmtId="171" fontId="37" fillId="0" borderId="0" xfId="0" applyNumberFormat="1" applyFont="1"/>
    <xf numFmtId="174" fontId="37" fillId="0" borderId="0" xfId="0" applyNumberFormat="1" applyFont="1"/>
    <xf numFmtId="0" fontId="2" fillId="0" borderId="25" xfId="0" applyFont="1" applyBorder="1" applyAlignment="1" applyProtection="1">
      <alignment vertical="center"/>
      <protection hidden="1"/>
    </xf>
    <xf numFmtId="164" fontId="5" fillId="0" borderId="13" xfId="0" applyNumberFormat="1" applyFont="1" applyFill="1" applyBorder="1" applyAlignment="1" applyProtection="1">
      <alignment vertical="center"/>
      <protection hidden="1"/>
    </xf>
    <xf numFmtId="0" fontId="2" fillId="0" borderId="5" xfId="0" applyFont="1" applyFill="1" applyBorder="1" applyAlignment="1" applyProtection="1">
      <alignment vertical="center"/>
      <protection hidden="1"/>
    </xf>
    <xf numFmtId="164" fontId="5" fillId="0" borderId="4" xfId="0" applyNumberFormat="1" applyFont="1" applyFill="1" applyBorder="1" applyAlignment="1" applyProtection="1">
      <alignment vertical="center"/>
      <protection hidden="1"/>
    </xf>
    <xf numFmtId="0" fontId="56" fillId="0" borderId="0" xfId="0" applyFont="1" applyBorder="1" applyAlignment="1" applyProtection="1">
      <alignment vertical="center" wrapText="1"/>
      <protection hidden="1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2" fillId="3" borderId="1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4" xfId="0" applyFont="1" applyFill="1" applyBorder="1" applyAlignment="1" applyProtection="1">
      <alignment vertical="center"/>
      <protection hidden="1"/>
    </xf>
    <xf numFmtId="0" fontId="2" fillId="5" borderId="4" xfId="0" applyFont="1" applyFill="1" applyBorder="1" applyAlignment="1" applyProtection="1">
      <alignment vertical="center"/>
      <protection locked="0" hidden="1"/>
    </xf>
    <xf numFmtId="168" fontId="50" fillId="0" borderId="0" xfId="0" applyNumberFormat="1" applyFont="1" applyBorder="1" applyAlignment="1" applyProtection="1">
      <alignment horizontal="center" vertical="center"/>
      <protection hidden="1"/>
    </xf>
    <xf numFmtId="0" fontId="49" fillId="0" borderId="3" xfId="0" applyFont="1" applyFill="1" applyBorder="1" applyAlignment="1" applyProtection="1">
      <alignment vertical="center"/>
    </xf>
    <xf numFmtId="1" fontId="43" fillId="0" borderId="3" xfId="0" applyNumberFormat="1" applyFont="1" applyFill="1" applyBorder="1" applyAlignment="1" applyProtection="1">
      <alignment vertical="center"/>
      <protection hidden="1"/>
    </xf>
    <xf numFmtId="164" fontId="6" fillId="0" borderId="0" xfId="0" applyNumberFormat="1" applyFont="1" applyBorder="1" applyAlignment="1" applyProtection="1">
      <alignment vertical="center"/>
      <protection hidden="1"/>
    </xf>
    <xf numFmtId="0" fontId="17" fillId="0" borderId="0" xfId="0" applyFont="1" applyBorder="1" applyAlignment="1" applyProtection="1">
      <alignment vertical="center"/>
      <protection hidden="1"/>
    </xf>
    <xf numFmtId="0" fontId="2" fillId="3" borderId="0" xfId="0" applyFont="1" applyFill="1" applyBorder="1" applyAlignment="1" applyProtection="1">
      <alignment vertical="center"/>
      <protection hidden="1"/>
    </xf>
    <xf numFmtId="0" fontId="0" fillId="0" borderId="2" xfId="0" applyBorder="1" applyProtection="1"/>
    <xf numFmtId="0" fontId="0" fillId="0" borderId="3" xfId="0" applyBorder="1" applyProtection="1"/>
    <xf numFmtId="0" fontId="2" fillId="3" borderId="17" xfId="0" applyFont="1" applyFill="1" applyBorder="1" applyAlignment="1" applyProtection="1">
      <alignment vertical="center"/>
      <protection hidden="1"/>
    </xf>
    <xf numFmtId="0" fontId="2" fillId="3" borderId="2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17" xfId="0" applyFont="1" applyFill="1" applyBorder="1" applyAlignment="1" applyProtection="1">
      <alignment vertical="center"/>
      <protection hidden="1"/>
    </xf>
    <xf numFmtId="0" fontId="6" fillId="0" borderId="4" xfId="0" applyFont="1" applyBorder="1" applyAlignment="1" applyProtection="1">
      <alignment wrapText="1"/>
      <protection hidden="1"/>
    </xf>
    <xf numFmtId="0" fontId="6" fillId="0" borderId="6" xfId="0" applyFont="1" applyBorder="1" applyAlignment="1" applyProtection="1">
      <alignment wrapText="1"/>
      <protection hidden="1"/>
    </xf>
    <xf numFmtId="0" fontId="6" fillId="0" borderId="2" xfId="0" applyFont="1" applyBorder="1" applyAlignment="1" applyProtection="1">
      <alignment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6" fillId="0" borderId="3" xfId="0" applyFont="1" applyBorder="1" applyAlignment="1" applyProtection="1">
      <alignment wrapText="1"/>
      <protection hidden="1"/>
    </xf>
    <xf numFmtId="0" fontId="6" fillId="0" borderId="13" xfId="0" applyFont="1" applyBorder="1" applyAlignment="1" applyProtection="1">
      <alignment wrapText="1"/>
      <protection hidden="1"/>
    </xf>
    <xf numFmtId="0" fontId="2" fillId="3" borderId="26" xfId="0" applyFont="1" applyFill="1" applyBorder="1" applyAlignment="1" applyProtection="1">
      <alignment vertical="center"/>
      <protection hidden="1"/>
    </xf>
    <xf numFmtId="0" fontId="48" fillId="0" borderId="0" xfId="0" applyFont="1" applyBorder="1" applyAlignment="1" applyProtection="1">
      <alignment vertical="center"/>
      <protection hidden="1"/>
    </xf>
    <xf numFmtId="0" fontId="67" fillId="0" borderId="0" xfId="2" applyFont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vertical="center"/>
      <protection hidden="1"/>
    </xf>
    <xf numFmtId="0" fontId="17" fillId="0" borderId="0" xfId="0" applyNumberFormat="1" applyFont="1" applyBorder="1" applyAlignment="1" applyProtection="1">
      <alignment vertical="center"/>
      <protection hidden="1"/>
    </xf>
    <xf numFmtId="0" fontId="17" fillId="0" borderId="2" xfId="0" applyNumberFormat="1" applyFont="1" applyBorder="1" applyAlignment="1" applyProtection="1">
      <alignment vertical="center"/>
      <protection hidden="1"/>
    </xf>
    <xf numFmtId="0" fontId="0" fillId="8" borderId="0" xfId="0" applyFill="1" applyAlignment="1"/>
    <xf numFmtId="1" fontId="2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5" fillId="0" borderId="0" xfId="0" applyNumberFormat="1" applyFont="1" applyAlignment="1">
      <alignment horizontal="center" vertical="center"/>
    </xf>
    <xf numFmtId="0" fontId="29" fillId="0" borderId="1" xfId="0" applyNumberFormat="1" applyFont="1" applyFill="1" applyBorder="1" applyAlignment="1" applyProtection="1">
      <alignment horizontal="center" vertical="center"/>
      <protection locked="0"/>
    </xf>
    <xf numFmtId="0" fontId="21" fillId="0" borderId="0" xfId="2" applyBorder="1" applyAlignment="1" applyProtection="1">
      <alignment horizontal="center" vertical="center"/>
      <protection locked="0"/>
    </xf>
    <xf numFmtId="176" fontId="6" fillId="0" borderId="0" xfId="0" applyNumberFormat="1" applyFont="1" applyBorder="1" applyAlignment="1" applyProtection="1">
      <alignment horizontal="center" vertical="center"/>
      <protection locked="0"/>
    </xf>
    <xf numFmtId="164" fontId="41" fillId="0" borderId="10" xfId="0" applyNumberFormat="1" applyFont="1" applyBorder="1" applyAlignment="1" applyProtection="1">
      <alignment vertical="center"/>
      <protection hidden="1"/>
    </xf>
    <xf numFmtId="164" fontId="76" fillId="0" borderId="14" xfId="0" applyNumberFormat="1" applyFont="1" applyBorder="1" applyAlignment="1" applyProtection="1">
      <alignment vertical="center"/>
      <protection hidden="1"/>
    </xf>
    <xf numFmtId="164" fontId="41" fillId="0" borderId="2" xfId="0" applyNumberFormat="1" applyFont="1" applyBorder="1" applyAlignment="1" applyProtection="1">
      <alignment vertical="center"/>
      <protection hidden="1"/>
    </xf>
    <xf numFmtId="164" fontId="41" fillId="0" borderId="13" xfId="0" applyNumberFormat="1" applyFont="1" applyBorder="1" applyAlignment="1" applyProtection="1">
      <alignment vertical="center"/>
      <protection hidden="1"/>
    </xf>
    <xf numFmtId="164" fontId="41" fillId="0" borderId="20" xfId="0" applyNumberFormat="1" applyFont="1" applyBorder="1" applyAlignment="1" applyProtection="1">
      <alignment horizontal="left" vertical="center"/>
      <protection hidden="1"/>
    </xf>
    <xf numFmtId="0" fontId="41" fillId="0" borderId="0" xfId="0" applyFont="1" applyBorder="1" applyAlignment="1" applyProtection="1">
      <alignment vertical="center"/>
      <protection hidden="1"/>
    </xf>
    <xf numFmtId="0" fontId="25" fillId="9" borderId="0" xfId="0" applyFont="1" applyFill="1" applyAlignment="1">
      <alignment horizontal="center"/>
    </xf>
    <xf numFmtId="14" fontId="0" fillId="0" borderId="0" xfId="0" applyNumberFormat="1"/>
    <xf numFmtId="168" fontId="6" fillId="0" borderId="38" xfId="0" applyNumberFormat="1" applyFont="1" applyBorder="1" applyAlignment="1" applyProtection="1">
      <alignment horizontal="center" vertical="center"/>
      <protection locked="0"/>
    </xf>
    <xf numFmtId="0" fontId="7" fillId="2" borderId="54" xfId="0" applyFont="1" applyFill="1" applyBorder="1" applyAlignment="1">
      <alignment horizontal="center" vertical="center"/>
    </xf>
    <xf numFmtId="0" fontId="66" fillId="0" borderId="0" xfId="0" applyFont="1" applyBorder="1"/>
    <xf numFmtId="0" fontId="66" fillId="0" borderId="0" xfId="0" applyFont="1" applyBorder="1" applyAlignment="1">
      <alignment horizontal="center"/>
    </xf>
    <xf numFmtId="0" fontId="6" fillId="0" borderId="0" xfId="0" quotePrefix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1" fillId="0" borderId="0" xfId="2" applyBorder="1" applyAlignment="1" applyProtection="1">
      <alignment horizontal="center" vertical="center"/>
    </xf>
    <xf numFmtId="0" fontId="0" fillId="0" borderId="0" xfId="0" applyBorder="1"/>
    <xf numFmtId="3" fontId="6" fillId="0" borderId="0" xfId="0" applyNumberFormat="1" applyFont="1" applyBorder="1" applyAlignment="1" applyProtection="1">
      <alignment horizontal="center" vertical="center"/>
      <protection locked="0"/>
    </xf>
    <xf numFmtId="4" fontId="6" fillId="0" borderId="0" xfId="0" applyNumberFormat="1" applyFont="1" applyBorder="1" applyAlignment="1" applyProtection="1">
      <alignment horizontal="center" vertical="center"/>
      <protection locked="0"/>
    </xf>
    <xf numFmtId="0" fontId="68" fillId="0" borderId="0" xfId="0" applyFont="1" applyBorder="1" applyAlignment="1">
      <alignment horizontal="center" wrapText="1"/>
    </xf>
    <xf numFmtId="0" fontId="68" fillId="0" borderId="0" xfId="0" applyFont="1" applyBorder="1" applyAlignment="1">
      <alignment horizontal="justify" wrapText="1"/>
    </xf>
    <xf numFmtId="0" fontId="68" fillId="0" borderId="0" xfId="0" applyFont="1" applyBorder="1" applyAlignment="1">
      <alignment horizontal="center"/>
    </xf>
    <xf numFmtId="0" fontId="78" fillId="0" borderId="0" xfId="0" applyFont="1" applyBorder="1" applyAlignment="1">
      <alignment horizontal="center"/>
    </xf>
    <xf numFmtId="168" fontId="6" fillId="0" borderId="0" xfId="0" applyNumberFormat="1" applyFont="1" applyBorder="1" applyAlignment="1" applyProtection="1">
      <alignment vertical="center"/>
      <protection locked="0"/>
    </xf>
    <xf numFmtId="14" fontId="0" fillId="0" borderId="0" xfId="0" applyNumberFormat="1" applyBorder="1" applyAlignment="1"/>
    <xf numFmtId="176" fontId="6" fillId="0" borderId="0" xfId="0" applyNumberFormat="1" applyFont="1" applyBorder="1" applyAlignment="1" applyProtection="1">
      <alignment vertical="center"/>
      <protection locked="0"/>
    </xf>
    <xf numFmtId="168" fontId="6" fillId="0" borderId="0" xfId="0" applyNumberFormat="1" applyFont="1" applyFill="1" applyBorder="1" applyAlignment="1" applyProtection="1">
      <alignment horizontal="center" vertical="center"/>
      <protection locked="0"/>
    </xf>
    <xf numFmtId="0" fontId="51" fillId="9" borderId="0" xfId="0" applyFont="1" applyFill="1" applyAlignment="1">
      <alignment horizontal="center" vertical="center"/>
    </xf>
    <xf numFmtId="0" fontId="66" fillId="0" borderId="0" xfId="0" applyFont="1" applyBorder="1" applyAlignment="1">
      <alignment wrapText="1"/>
    </xf>
    <xf numFmtId="0" fontId="81" fillId="0" borderId="0" xfId="0" applyFont="1"/>
    <xf numFmtId="0" fontId="2" fillId="3" borderId="2" xfId="3" applyFont="1" applyFill="1" applyBorder="1" applyAlignment="1" applyProtection="1">
      <alignment vertical="center"/>
      <protection hidden="1"/>
    </xf>
    <xf numFmtId="0" fontId="2" fillId="3" borderId="3" xfId="3" applyFont="1" applyFill="1" applyBorder="1" applyAlignment="1" applyProtection="1">
      <alignment vertical="center"/>
      <protection hidden="1"/>
    </xf>
    <xf numFmtId="0" fontId="2" fillId="3" borderId="24" xfId="3" applyFont="1" applyFill="1" applyBorder="1" applyAlignment="1" applyProtection="1">
      <alignment vertical="center"/>
      <protection hidden="1"/>
    </xf>
    <xf numFmtId="0" fontId="2" fillId="3" borderId="19" xfId="3" applyFont="1" applyFill="1" applyBorder="1" applyAlignment="1" applyProtection="1">
      <alignment vertical="center"/>
      <protection hidden="1"/>
    </xf>
    <xf numFmtId="0" fontId="2" fillId="3" borderId="13" xfId="3" applyFont="1" applyFill="1" applyBorder="1" applyAlignment="1" applyProtection="1">
      <alignment vertical="center"/>
      <protection hidden="1"/>
    </xf>
    <xf numFmtId="0" fontId="2" fillId="3" borderId="6" xfId="3" applyFont="1" applyFill="1" applyBorder="1" applyAlignment="1" applyProtection="1">
      <alignment vertical="center"/>
      <protection hidden="1"/>
    </xf>
    <xf numFmtId="0" fontId="2" fillId="3" borderId="4" xfId="3" applyFont="1" applyFill="1" applyBorder="1" applyAlignment="1" applyProtection="1">
      <alignment vertical="center"/>
      <protection hidden="1"/>
    </xf>
    <xf numFmtId="0" fontId="2" fillId="3" borderId="0" xfId="3" applyFont="1" applyFill="1" applyBorder="1" applyAlignment="1" applyProtection="1">
      <alignment vertical="center"/>
      <protection hidden="1"/>
    </xf>
    <xf numFmtId="0" fontId="2" fillId="3" borderId="17" xfId="3" applyFont="1" applyFill="1" applyBorder="1" applyAlignment="1" applyProtection="1">
      <alignment vertical="center"/>
      <protection hidden="1"/>
    </xf>
    <xf numFmtId="0" fontId="2" fillId="3" borderId="86" xfId="3" applyFont="1" applyFill="1" applyBorder="1" applyAlignment="1" applyProtection="1">
      <alignment vertical="center"/>
      <protection hidden="1"/>
    </xf>
    <xf numFmtId="0" fontId="3" fillId="3" borderId="13" xfId="3" applyFont="1" applyFill="1" applyBorder="1" applyAlignment="1" applyProtection="1">
      <alignment vertical="center"/>
      <protection hidden="1"/>
    </xf>
    <xf numFmtId="0" fontId="3" fillId="3" borderId="17" xfId="3" applyFont="1" applyFill="1" applyBorder="1" applyAlignment="1" applyProtection="1">
      <alignment vertical="center"/>
      <protection hidden="1"/>
    </xf>
    <xf numFmtId="0" fontId="1" fillId="0" borderId="0" xfId="3" applyBorder="1" applyProtection="1"/>
    <xf numFmtId="0" fontId="15" fillId="0" borderId="0" xfId="3" applyFont="1" applyBorder="1" applyProtection="1"/>
    <xf numFmtId="0" fontId="21" fillId="0" borderId="27" xfId="2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164" fontId="13" fillId="0" borderId="28" xfId="0" applyNumberFormat="1" applyFont="1" applyBorder="1" applyAlignment="1" applyProtection="1">
      <alignment horizontal="left" vertical="center"/>
      <protection locked="0" hidden="1"/>
    </xf>
    <xf numFmtId="164" fontId="13" fillId="0" borderId="29" xfId="0" applyNumberFormat="1" applyFont="1" applyBorder="1" applyAlignment="1" applyProtection="1">
      <alignment horizontal="left" vertical="center"/>
      <protection locked="0" hidden="1"/>
    </xf>
    <xf numFmtId="164" fontId="13" fillId="0" borderId="30" xfId="0" applyNumberFormat="1" applyFont="1" applyBorder="1" applyAlignment="1" applyProtection="1">
      <alignment horizontal="left" vertical="center"/>
      <protection locked="0" hidden="1"/>
    </xf>
    <xf numFmtId="172" fontId="13" fillId="0" borderId="31" xfId="0" applyNumberFormat="1" applyFont="1" applyBorder="1" applyAlignment="1" applyProtection="1">
      <alignment horizontal="left" vertical="center"/>
      <protection locked="0" hidden="1"/>
    </xf>
    <xf numFmtId="172" fontId="13" fillId="0" borderId="29" xfId="0" applyNumberFormat="1" applyFont="1" applyBorder="1" applyAlignment="1" applyProtection="1">
      <alignment horizontal="left" vertical="center"/>
      <protection locked="0" hidden="1"/>
    </xf>
    <xf numFmtId="164" fontId="13" fillId="0" borderId="27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17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0" fontId="77" fillId="0" borderId="32" xfId="0" applyFont="1" applyFill="1" applyBorder="1" applyAlignment="1" applyProtection="1">
      <alignment horizontal="center" vertical="center"/>
      <protection hidden="1"/>
    </xf>
    <xf numFmtId="0" fontId="77" fillId="0" borderId="33" xfId="0" applyFont="1" applyFill="1" applyBorder="1" applyAlignment="1" applyProtection="1">
      <alignment horizontal="center" vertical="center"/>
      <protection hidden="1"/>
    </xf>
    <xf numFmtId="0" fontId="77" fillId="0" borderId="34" xfId="0" applyFont="1" applyFill="1" applyBorder="1" applyAlignment="1" applyProtection="1">
      <alignment horizontal="center" vertical="center"/>
      <protection hidden="1"/>
    </xf>
    <xf numFmtId="164" fontId="13" fillId="0" borderId="27" xfId="0" applyNumberFormat="1" applyFont="1" applyBorder="1" applyAlignment="1" applyProtection="1">
      <alignment horizontal="left" vertical="center"/>
      <protection locked="0" hidden="1"/>
    </xf>
    <xf numFmtId="164" fontId="13" fillId="0" borderId="17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164" fontId="13" fillId="0" borderId="38" xfId="0" applyNumberFormat="1" applyFont="1" applyBorder="1" applyAlignment="1" applyProtection="1">
      <alignment horizontal="left" vertical="center"/>
      <protection locked="0" hidden="1"/>
    </xf>
    <xf numFmtId="0" fontId="11" fillId="10" borderId="36" xfId="0" applyFont="1" applyFill="1" applyBorder="1" applyAlignment="1" applyProtection="1">
      <alignment horizontal="center" vertical="center"/>
      <protection hidden="1"/>
    </xf>
    <xf numFmtId="0" fontId="11" fillId="10" borderId="25" xfId="0" applyFont="1" applyFill="1" applyBorder="1" applyAlignment="1" applyProtection="1">
      <alignment horizontal="center" vertical="center"/>
      <protection hidden="1"/>
    </xf>
    <xf numFmtId="0" fontId="11" fillId="10" borderId="37" xfId="0" applyFont="1" applyFill="1" applyBorder="1" applyAlignment="1" applyProtection="1">
      <alignment horizontal="center" vertical="center"/>
      <protection hidden="1"/>
    </xf>
    <xf numFmtId="0" fontId="58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54" xfId="0" applyFont="1" applyBorder="1" applyAlignment="1" applyProtection="1">
      <alignment horizontal="center" vertical="center" textRotation="90"/>
      <protection hidden="1"/>
    </xf>
    <xf numFmtId="0" fontId="3" fillId="0" borderId="26" xfId="0" applyFont="1" applyBorder="1" applyAlignment="1" applyProtection="1">
      <alignment horizontal="center" vertical="center" textRotation="90"/>
      <protection hidden="1"/>
    </xf>
    <xf numFmtId="0" fontId="3" fillId="0" borderId="55" xfId="0" applyFont="1" applyBorder="1" applyAlignment="1" applyProtection="1">
      <alignment horizontal="center" vertical="center" textRotation="90"/>
      <protection hidden="1"/>
    </xf>
    <xf numFmtId="0" fontId="13" fillId="0" borderId="29" xfId="0" applyFont="1" applyBorder="1" applyAlignment="1" applyProtection="1">
      <alignment horizontal="center" vertical="center"/>
      <protection locked="0" hidden="1"/>
    </xf>
    <xf numFmtId="0" fontId="13" fillId="0" borderId="30" xfId="0" applyFont="1" applyBorder="1" applyAlignment="1" applyProtection="1">
      <alignment horizontal="center" vertical="center"/>
      <protection locked="0" hidden="1"/>
    </xf>
    <xf numFmtId="0" fontId="10" fillId="0" borderId="27" xfId="0" applyFont="1" applyBorder="1" applyAlignment="1" applyProtection="1">
      <alignment horizontal="center" vertical="center"/>
      <protection locked="0"/>
    </xf>
    <xf numFmtId="0" fontId="57" fillId="0" borderId="14" xfId="0" applyNumberFormat="1" applyFont="1" applyFill="1" applyBorder="1" applyAlignment="1" applyProtection="1">
      <alignment horizontal="center" vertical="center"/>
      <protection hidden="1"/>
    </xf>
    <xf numFmtId="0" fontId="57" fillId="0" borderId="8" xfId="0" applyNumberFormat="1" applyFont="1" applyFill="1" applyBorder="1" applyAlignment="1" applyProtection="1">
      <alignment horizontal="center" vertical="center"/>
      <protection hidden="1"/>
    </xf>
    <xf numFmtId="0" fontId="57" fillId="0" borderId="9" xfId="0" applyNumberFormat="1" applyFont="1" applyFill="1" applyBorder="1" applyAlignment="1" applyProtection="1">
      <alignment horizontal="center" vertical="center"/>
      <protection hidden="1"/>
    </xf>
    <xf numFmtId="0" fontId="57" fillId="0" borderId="2" xfId="0" applyNumberFormat="1" applyFont="1" applyFill="1" applyBorder="1" applyAlignment="1" applyProtection="1">
      <alignment horizontal="center" vertical="center"/>
      <protection hidden="1"/>
    </xf>
    <xf numFmtId="0" fontId="57" fillId="0" borderId="0" xfId="0" applyNumberFormat="1" applyFont="1" applyFill="1" applyBorder="1" applyAlignment="1" applyProtection="1">
      <alignment horizontal="center" vertical="center"/>
      <protection hidden="1"/>
    </xf>
    <xf numFmtId="0" fontId="57" fillId="0" borderId="7" xfId="0" applyNumberFormat="1" applyFont="1" applyFill="1" applyBorder="1" applyAlignment="1" applyProtection="1">
      <alignment horizontal="center" vertical="center"/>
      <protection hidden="1"/>
    </xf>
    <xf numFmtId="0" fontId="57" fillId="0" borderId="24" xfId="0" applyNumberFormat="1" applyFont="1" applyFill="1" applyBorder="1" applyAlignment="1" applyProtection="1">
      <alignment horizontal="center" vertical="center"/>
      <protection hidden="1"/>
    </xf>
    <xf numFmtId="0" fontId="57" fillId="0" borderId="17" xfId="0" applyNumberFormat="1" applyFont="1" applyFill="1" applyBorder="1" applyAlignment="1" applyProtection="1">
      <alignment horizontal="center" vertical="center"/>
      <protection hidden="1"/>
    </xf>
    <xf numFmtId="0" fontId="57" fillId="0" borderId="35" xfId="0" applyNumberFormat="1" applyFont="1" applyFill="1" applyBorder="1" applyAlignment="1" applyProtection="1">
      <alignment horizontal="center" vertical="center"/>
      <protection hidden="1"/>
    </xf>
    <xf numFmtId="0" fontId="2" fillId="3" borderId="88" xfId="3" applyFont="1" applyFill="1" applyBorder="1" applyAlignment="1" applyProtection="1">
      <alignment horizontal="center" vertical="center"/>
      <protection locked="0" hidden="1"/>
    </xf>
    <xf numFmtId="0" fontId="2" fillId="3" borderId="87" xfId="3" applyFont="1" applyFill="1" applyBorder="1" applyAlignment="1" applyProtection="1">
      <alignment horizontal="center" vertical="center"/>
      <protection locked="0" hidden="1"/>
    </xf>
    <xf numFmtId="0" fontId="2" fillId="3" borderId="89" xfId="3" applyFont="1" applyFill="1" applyBorder="1" applyAlignment="1" applyProtection="1">
      <alignment horizontal="center" vertical="center"/>
      <protection locked="0" hidden="1"/>
    </xf>
    <xf numFmtId="0" fontId="3" fillId="3" borderId="88" xfId="3" applyFont="1" applyFill="1" applyBorder="1" applyAlignment="1" applyProtection="1">
      <alignment horizontal="center" vertical="center"/>
      <protection hidden="1"/>
    </xf>
    <xf numFmtId="0" fontId="3" fillId="3" borderId="87" xfId="3" applyFont="1" applyFill="1" applyBorder="1" applyAlignment="1" applyProtection="1">
      <alignment horizontal="center" vertical="center"/>
      <protection hidden="1"/>
    </xf>
    <xf numFmtId="0" fontId="3" fillId="3" borderId="89" xfId="3" applyFont="1" applyFill="1" applyBorder="1" applyAlignment="1" applyProtection="1">
      <alignment horizontal="center" vertical="center"/>
      <protection hidden="1"/>
    </xf>
    <xf numFmtId="0" fontId="31" fillId="11" borderId="88" xfId="3" applyFont="1" applyFill="1" applyBorder="1" applyAlignment="1" applyProtection="1">
      <alignment horizontal="center" vertical="center"/>
      <protection hidden="1"/>
    </xf>
    <xf numFmtId="0" fontId="31" fillId="11" borderId="87" xfId="3" applyFont="1" applyFill="1" applyBorder="1" applyAlignment="1" applyProtection="1">
      <alignment horizontal="center" vertical="center"/>
      <protection hidden="1"/>
    </xf>
    <xf numFmtId="0" fontId="31" fillId="11" borderId="89" xfId="3" applyFont="1" applyFill="1" applyBorder="1" applyAlignment="1" applyProtection="1">
      <alignment horizontal="center" vertical="center"/>
      <protection hidden="1"/>
    </xf>
    <xf numFmtId="0" fontId="62" fillId="3" borderId="86" xfId="3" applyFont="1" applyFill="1" applyBorder="1" applyAlignment="1" applyProtection="1">
      <alignment horizontal="center" vertical="center"/>
      <protection hidden="1"/>
    </xf>
    <xf numFmtId="0" fontId="64" fillId="7" borderId="0" xfId="3" applyFont="1" applyFill="1" applyBorder="1" applyAlignment="1" applyProtection="1">
      <alignment horizontal="center" vertical="center"/>
      <protection hidden="1"/>
    </xf>
    <xf numFmtId="0" fontId="65" fillId="7" borderId="0" xfId="3" applyFont="1" applyFill="1" applyBorder="1" applyAlignment="1" applyProtection="1">
      <alignment horizontal="center" vertical="center"/>
      <protection hidden="1"/>
    </xf>
    <xf numFmtId="0" fontId="2" fillId="3" borderId="88" xfId="3" applyFont="1" applyFill="1" applyBorder="1" applyAlignment="1" applyProtection="1">
      <alignment horizontal="center" vertical="center"/>
      <protection hidden="1"/>
    </xf>
    <xf numFmtId="0" fontId="2" fillId="3" borderId="87" xfId="3" applyFont="1" applyFill="1" applyBorder="1" applyAlignment="1" applyProtection="1">
      <alignment horizontal="center" vertical="center"/>
      <protection hidden="1"/>
    </xf>
    <xf numFmtId="0" fontId="2" fillId="3" borderId="89" xfId="3" applyFont="1" applyFill="1" applyBorder="1" applyAlignment="1" applyProtection="1">
      <alignment horizontal="center" vertical="center"/>
      <protection hidden="1"/>
    </xf>
    <xf numFmtId="0" fontId="5" fillId="3" borderId="88" xfId="3" applyFont="1" applyFill="1" applyBorder="1" applyAlignment="1" applyProtection="1">
      <alignment horizontal="center" vertical="center"/>
      <protection hidden="1"/>
    </xf>
    <xf numFmtId="0" fontId="5" fillId="3" borderId="87" xfId="3" applyFont="1" applyFill="1" applyBorder="1" applyAlignment="1" applyProtection="1">
      <alignment horizontal="center" vertical="center"/>
      <protection hidden="1"/>
    </xf>
    <xf numFmtId="0" fontId="5" fillId="3" borderId="89" xfId="3" applyFont="1" applyFill="1" applyBorder="1" applyAlignment="1" applyProtection="1">
      <alignment horizontal="center" vertical="center"/>
      <protection hidden="1"/>
    </xf>
    <xf numFmtId="0" fontId="31" fillId="11" borderId="13" xfId="3" applyFont="1" applyFill="1" applyBorder="1" applyAlignment="1" applyProtection="1">
      <alignment horizontal="center" vertical="center"/>
      <protection hidden="1"/>
    </xf>
    <xf numFmtId="0" fontId="31" fillId="11" borderId="4" xfId="3" applyFont="1" applyFill="1" applyBorder="1" applyAlignment="1" applyProtection="1">
      <alignment horizontal="center" vertical="center"/>
      <protection hidden="1"/>
    </xf>
    <xf numFmtId="0" fontId="31" fillId="11" borderId="6" xfId="3" applyFont="1" applyFill="1" applyBorder="1" applyAlignment="1" applyProtection="1">
      <alignment horizontal="center" vertical="center"/>
      <protection hidden="1"/>
    </xf>
    <xf numFmtId="0" fontId="31" fillId="11" borderId="24" xfId="3" applyFont="1" applyFill="1" applyBorder="1" applyAlignment="1" applyProtection="1">
      <alignment horizontal="center" vertical="center"/>
      <protection hidden="1"/>
    </xf>
    <xf numFmtId="0" fontId="31" fillId="11" borderId="17" xfId="3" applyFont="1" applyFill="1" applyBorder="1" applyAlignment="1" applyProtection="1">
      <alignment horizontal="center" vertical="center"/>
      <protection hidden="1"/>
    </xf>
    <xf numFmtId="0" fontId="31" fillId="11" borderId="19" xfId="3" applyFont="1" applyFill="1" applyBorder="1" applyAlignment="1" applyProtection="1">
      <alignment horizontal="center" vertical="center"/>
      <protection hidden="1"/>
    </xf>
    <xf numFmtId="0" fontId="31" fillId="11" borderId="88" xfId="3" applyFont="1" applyFill="1" applyBorder="1" applyAlignment="1" applyProtection="1">
      <alignment horizontal="center"/>
    </xf>
    <xf numFmtId="0" fontId="31" fillId="11" borderId="87" xfId="3" applyFont="1" applyFill="1" applyBorder="1" applyAlignment="1" applyProtection="1">
      <alignment horizontal="center"/>
    </xf>
    <xf numFmtId="0" fontId="31" fillId="11" borderId="89" xfId="3" applyFont="1" applyFill="1" applyBorder="1" applyAlignment="1" applyProtection="1">
      <alignment horizontal="center"/>
    </xf>
    <xf numFmtId="0" fontId="8" fillId="7" borderId="88" xfId="3" applyFont="1" applyFill="1" applyBorder="1" applyAlignment="1" applyProtection="1">
      <alignment horizontal="center" vertical="center"/>
      <protection hidden="1"/>
    </xf>
    <xf numFmtId="0" fontId="8" fillId="7" borderId="87" xfId="3" applyFont="1" applyFill="1" applyBorder="1" applyAlignment="1" applyProtection="1">
      <alignment horizontal="center" vertical="center"/>
      <protection hidden="1"/>
    </xf>
    <xf numFmtId="0" fontId="8" fillId="7" borderId="89" xfId="3" applyFont="1" applyFill="1" applyBorder="1" applyAlignment="1" applyProtection="1">
      <alignment horizontal="center" vertical="center"/>
      <protection hidden="1"/>
    </xf>
    <xf numFmtId="0" fontId="3" fillId="3" borderId="88" xfId="3" applyFont="1" applyFill="1" applyBorder="1" applyAlignment="1" applyProtection="1">
      <alignment horizontal="right" vertical="center"/>
      <protection hidden="1"/>
    </xf>
    <xf numFmtId="0" fontId="3" fillId="3" borderId="87" xfId="3" applyFont="1" applyFill="1" applyBorder="1" applyAlignment="1" applyProtection="1">
      <alignment horizontal="right" vertical="center"/>
      <protection hidden="1"/>
    </xf>
    <xf numFmtId="0" fontId="12" fillId="10" borderId="2" xfId="0" applyFont="1" applyFill="1" applyBorder="1" applyAlignment="1" applyProtection="1">
      <alignment horizontal="center" vertical="center"/>
      <protection hidden="1"/>
    </xf>
    <xf numFmtId="0" fontId="12" fillId="10" borderId="0" xfId="0" applyFont="1" applyFill="1" applyBorder="1" applyAlignment="1" applyProtection="1">
      <alignment horizontal="center" vertical="center"/>
      <protection hidden="1"/>
    </xf>
    <xf numFmtId="0" fontId="6" fillId="3" borderId="0" xfId="0" applyFont="1" applyFill="1" applyBorder="1" applyAlignment="1" applyProtection="1">
      <alignment horizontal="center" vertical="center"/>
      <protection hidden="1"/>
    </xf>
    <xf numFmtId="0" fontId="7" fillId="3" borderId="17" xfId="0" applyFont="1" applyFill="1" applyBorder="1" applyAlignment="1" applyProtection="1">
      <alignment horizontal="center" vertical="center"/>
      <protection hidden="1"/>
    </xf>
    <xf numFmtId="0" fontId="17" fillId="0" borderId="31" xfId="0" applyFont="1" applyBorder="1" applyAlignment="1" applyProtection="1">
      <alignment horizontal="center" vertical="center"/>
      <protection hidden="1"/>
    </xf>
    <xf numFmtId="0" fontId="17" fillId="0" borderId="29" xfId="0" applyFont="1" applyBorder="1" applyAlignment="1" applyProtection="1">
      <alignment horizontal="center" vertical="center"/>
      <protection hidden="1"/>
    </xf>
    <xf numFmtId="0" fontId="17" fillId="0" borderId="38" xfId="0" applyFont="1" applyBorder="1" applyAlignment="1" applyProtection="1">
      <alignment horizontal="center" vertical="center"/>
      <protection hidden="1"/>
    </xf>
    <xf numFmtId="0" fontId="17" fillId="0" borderId="39" xfId="0" applyFont="1" applyBorder="1" applyAlignment="1" applyProtection="1">
      <alignment horizontal="center" vertical="center"/>
      <protection hidden="1"/>
    </xf>
    <xf numFmtId="0" fontId="17" fillId="0" borderId="40" xfId="0" applyFont="1" applyBorder="1" applyAlignment="1" applyProtection="1">
      <alignment horizontal="center" vertical="center"/>
      <protection hidden="1"/>
    </xf>
    <xf numFmtId="0" fontId="17" fillId="0" borderId="41" xfId="0" applyFont="1" applyBorder="1" applyAlignment="1" applyProtection="1">
      <alignment horizontal="center" vertical="center"/>
      <protection hidden="1"/>
    </xf>
    <xf numFmtId="168" fontId="50" fillId="0" borderId="31" xfId="0" applyNumberFormat="1" applyFont="1" applyBorder="1" applyAlignment="1" applyProtection="1">
      <alignment horizontal="center" vertical="center"/>
      <protection hidden="1"/>
    </xf>
    <xf numFmtId="168" fontId="50" fillId="0" borderId="29" xfId="0" applyNumberFormat="1" applyFont="1" applyBorder="1" applyAlignment="1" applyProtection="1">
      <alignment horizontal="center" vertical="center"/>
      <protection hidden="1"/>
    </xf>
    <xf numFmtId="168" fontId="50" fillId="0" borderId="38" xfId="0" applyNumberFormat="1" applyFont="1" applyBorder="1" applyAlignment="1" applyProtection="1">
      <alignment horizontal="center" vertical="center"/>
      <protection hidden="1"/>
    </xf>
    <xf numFmtId="168" fontId="50" fillId="0" borderId="39" xfId="0" applyNumberFormat="1" applyFont="1" applyBorder="1" applyAlignment="1" applyProtection="1">
      <alignment horizontal="center" vertical="center"/>
      <protection hidden="1"/>
    </xf>
    <xf numFmtId="168" fontId="50" fillId="0" borderId="40" xfId="0" applyNumberFormat="1" applyFont="1" applyBorder="1" applyAlignment="1" applyProtection="1">
      <alignment horizontal="center" vertical="center"/>
      <protection hidden="1"/>
    </xf>
    <xf numFmtId="168" fontId="50" fillId="0" borderId="41" xfId="0" applyNumberFormat="1" applyFont="1" applyBorder="1" applyAlignment="1" applyProtection="1">
      <alignment horizontal="center" vertical="center"/>
      <protection hidden="1"/>
    </xf>
    <xf numFmtId="14" fontId="5" fillId="0" borderId="13" xfId="0" applyNumberFormat="1" applyFont="1" applyBorder="1" applyAlignment="1" applyProtection="1">
      <alignment horizontal="center" vertical="center"/>
      <protection hidden="1"/>
    </xf>
    <xf numFmtId="14" fontId="5" fillId="0" borderId="4" xfId="0" applyNumberFormat="1" applyFont="1" applyBorder="1" applyAlignment="1" applyProtection="1">
      <alignment horizontal="center" vertical="center"/>
      <protection hidden="1"/>
    </xf>
    <xf numFmtId="14" fontId="5" fillId="0" borderId="6" xfId="0" applyNumberFormat="1" applyFont="1" applyBorder="1" applyAlignment="1" applyProtection="1">
      <alignment horizontal="center" vertical="center"/>
      <protection hidden="1"/>
    </xf>
    <xf numFmtId="14" fontId="5" fillId="0" borderId="24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4" fontId="5" fillId="0" borderId="19" xfId="0" applyNumberFormat="1" applyFont="1" applyBorder="1" applyAlignment="1" applyProtection="1">
      <alignment horizontal="center" vertical="center"/>
      <protection hidden="1"/>
    </xf>
    <xf numFmtId="1" fontId="43" fillId="5" borderId="2" xfId="0" applyNumberFormat="1" applyFont="1" applyFill="1" applyBorder="1" applyAlignment="1" applyProtection="1">
      <alignment horizontal="center" vertical="center"/>
      <protection hidden="1"/>
    </xf>
    <xf numFmtId="1" fontId="43" fillId="5" borderId="0" xfId="0" applyNumberFormat="1" applyFont="1" applyFill="1" applyBorder="1" applyAlignment="1" applyProtection="1">
      <alignment horizontal="center" vertical="center"/>
      <protection hidden="1"/>
    </xf>
    <xf numFmtId="1" fontId="43" fillId="5" borderId="3" xfId="0" applyNumberFormat="1" applyFont="1" applyFill="1" applyBorder="1" applyAlignment="1" applyProtection="1">
      <alignment horizontal="center" vertical="center"/>
      <protection hidden="1"/>
    </xf>
    <xf numFmtId="1" fontId="43" fillId="5" borderId="24" xfId="0" applyNumberFormat="1" applyFont="1" applyFill="1" applyBorder="1" applyAlignment="1" applyProtection="1">
      <alignment horizontal="center" vertical="center"/>
      <protection hidden="1"/>
    </xf>
    <xf numFmtId="1" fontId="43" fillId="5" borderId="17" xfId="0" applyNumberFormat="1" applyFont="1" applyFill="1" applyBorder="1" applyAlignment="1" applyProtection="1">
      <alignment horizontal="center" vertical="center"/>
      <protection hidden="1"/>
    </xf>
    <xf numFmtId="1" fontId="43" fillId="5" borderId="19" xfId="0" applyNumberFormat="1" applyFont="1" applyFill="1" applyBorder="1" applyAlignment="1" applyProtection="1">
      <alignment horizontal="center" vertical="center"/>
      <protection hidden="1"/>
    </xf>
    <xf numFmtId="0" fontId="69" fillId="0" borderId="1" xfId="0" applyFont="1" applyBorder="1" applyAlignment="1" applyProtection="1">
      <alignment horizontal="center" vertical="center"/>
      <protection hidden="1"/>
    </xf>
    <xf numFmtId="0" fontId="70" fillId="11" borderId="1" xfId="0" applyFont="1" applyFill="1" applyBorder="1" applyAlignment="1" applyProtection="1">
      <alignment horizontal="center" vertical="center"/>
      <protection hidden="1"/>
    </xf>
    <xf numFmtId="0" fontId="62" fillId="3" borderId="42" xfId="0" applyFont="1" applyFill="1" applyBorder="1" applyAlignment="1" applyProtection="1">
      <alignment horizontal="center" vertical="center"/>
      <protection hidden="1"/>
    </xf>
    <xf numFmtId="0" fontId="62" fillId="3" borderId="43" xfId="0" applyFont="1" applyFill="1" applyBorder="1" applyAlignment="1" applyProtection="1">
      <alignment horizontal="center" vertical="center"/>
      <protection hidden="1"/>
    </xf>
    <xf numFmtId="0" fontId="62" fillId="3" borderId="44" xfId="0" applyFont="1" applyFill="1" applyBorder="1" applyAlignment="1" applyProtection="1">
      <alignment horizontal="center" vertical="center"/>
      <protection hidden="1"/>
    </xf>
    <xf numFmtId="0" fontId="62" fillId="3" borderId="45" xfId="0" applyFont="1" applyFill="1" applyBorder="1" applyAlignment="1" applyProtection="1">
      <alignment horizontal="center" vertical="center"/>
      <protection hidden="1"/>
    </xf>
    <xf numFmtId="0" fontId="62" fillId="3" borderId="46" xfId="0" applyFont="1" applyFill="1" applyBorder="1" applyAlignment="1" applyProtection="1">
      <alignment horizontal="center" vertical="center"/>
      <protection hidden="1"/>
    </xf>
    <xf numFmtId="0" fontId="62" fillId="3" borderId="47" xfId="0" applyFont="1" applyFill="1" applyBorder="1" applyAlignment="1" applyProtection="1">
      <alignment horizontal="center" vertical="center"/>
      <protection hidden="1"/>
    </xf>
    <xf numFmtId="0" fontId="17" fillId="0" borderId="42" xfId="0" applyFont="1" applyBorder="1" applyAlignment="1" applyProtection="1">
      <alignment horizontal="center" vertical="center"/>
      <protection hidden="1"/>
    </xf>
    <xf numFmtId="0" fontId="17" fillId="0" borderId="43" xfId="0" applyFont="1" applyBorder="1" applyAlignment="1" applyProtection="1">
      <alignment horizontal="center" vertical="center"/>
      <protection hidden="1"/>
    </xf>
    <xf numFmtId="0" fontId="17" fillId="0" borderId="44" xfId="0" applyFont="1" applyBorder="1" applyAlignment="1" applyProtection="1">
      <alignment horizontal="center" vertical="center"/>
      <protection hidden="1"/>
    </xf>
    <xf numFmtId="0" fontId="17" fillId="0" borderId="48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17" fillId="0" borderId="49" xfId="0" applyFont="1" applyBorder="1" applyAlignment="1" applyProtection="1">
      <alignment horizontal="center" vertical="center"/>
      <protection hidden="1"/>
    </xf>
    <xf numFmtId="0" fontId="17" fillId="0" borderId="45" xfId="0" applyFont="1" applyBorder="1" applyAlignment="1" applyProtection="1">
      <alignment horizontal="center" vertical="center"/>
      <protection hidden="1"/>
    </xf>
    <xf numFmtId="0" fontId="17" fillId="0" borderId="46" xfId="0" applyFont="1" applyBorder="1" applyAlignment="1" applyProtection="1">
      <alignment horizontal="center" vertical="center"/>
      <protection hidden="1"/>
    </xf>
    <xf numFmtId="0" fontId="17" fillId="0" borderId="47" xfId="0" applyFont="1" applyBorder="1" applyAlignment="1" applyProtection="1">
      <alignment horizontal="center" vertical="center"/>
      <protection hidden="1"/>
    </xf>
    <xf numFmtId="164" fontId="69" fillId="0" borderId="1" xfId="0" applyNumberFormat="1" applyFont="1" applyBorder="1" applyAlignment="1" applyProtection="1">
      <alignment horizontal="center" vertical="center"/>
      <protection hidden="1"/>
    </xf>
    <xf numFmtId="0" fontId="17" fillId="0" borderId="1" xfId="0" applyNumberFormat="1" applyFont="1" applyBorder="1" applyAlignment="1" applyProtection="1">
      <alignment horizontal="center" vertical="center"/>
      <protection hidden="1"/>
    </xf>
    <xf numFmtId="14" fontId="8" fillId="0" borderId="15" xfId="0" applyNumberFormat="1" applyFont="1" applyBorder="1" applyAlignment="1" applyProtection="1">
      <alignment horizontal="center" vertical="center"/>
      <protection hidden="1"/>
    </xf>
    <xf numFmtId="0" fontId="17" fillId="0" borderId="15" xfId="0" applyFont="1" applyBorder="1" applyAlignment="1" applyProtection="1">
      <alignment horizontal="center" vertical="center"/>
      <protection hidden="1"/>
    </xf>
    <xf numFmtId="0" fontId="17" fillId="0" borderId="18" xfId="0" applyFont="1" applyBorder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vertical="center" wrapText="1"/>
      <protection hidden="1"/>
    </xf>
    <xf numFmtId="0" fontId="6" fillId="0" borderId="0" xfId="0" applyFont="1" applyBorder="1" applyAlignment="1" applyProtection="1">
      <alignment horizontal="left" vertical="center" wrapText="1"/>
      <protection hidden="1"/>
    </xf>
    <xf numFmtId="169" fontId="60" fillId="0" borderId="14" xfId="0" applyNumberFormat="1" applyFont="1" applyBorder="1" applyAlignment="1" applyProtection="1">
      <alignment horizontal="center" vertical="center"/>
      <protection hidden="1"/>
    </xf>
    <xf numFmtId="0" fontId="61" fillId="0" borderId="8" xfId="0" applyFont="1" applyBorder="1"/>
    <xf numFmtId="0" fontId="61" fillId="0" borderId="9" xfId="0" applyFont="1" applyBorder="1"/>
    <xf numFmtId="0" fontId="61" fillId="0" borderId="2" xfId="0" applyFont="1" applyBorder="1"/>
    <xf numFmtId="0" fontId="61" fillId="0" borderId="0" xfId="0" applyFont="1"/>
    <xf numFmtId="0" fontId="61" fillId="0" borderId="7" xfId="0" applyFont="1" applyBorder="1"/>
    <xf numFmtId="0" fontId="61" fillId="0" borderId="24" xfId="0" applyFont="1" applyBorder="1"/>
    <xf numFmtId="0" fontId="61" fillId="0" borderId="17" xfId="0" applyFont="1" applyBorder="1"/>
    <xf numFmtId="0" fontId="61" fillId="0" borderId="35" xfId="0" applyFont="1" applyBorder="1"/>
    <xf numFmtId="169" fontId="20" fillId="0" borderId="14" xfId="0" applyNumberFormat="1" applyFont="1" applyBorder="1" applyAlignment="1" applyProtection="1">
      <alignment horizontal="center" vertical="center"/>
      <protection hidden="1"/>
    </xf>
    <xf numFmtId="0" fontId="0" fillId="0" borderId="8" xfId="0" applyBorder="1"/>
    <xf numFmtId="0" fontId="0" fillId="0" borderId="9" xfId="0" applyBorder="1"/>
    <xf numFmtId="0" fontId="0" fillId="0" borderId="2" xfId="0" applyBorder="1"/>
    <xf numFmtId="0" fontId="0" fillId="0" borderId="0" xfId="0"/>
    <xf numFmtId="0" fontId="0" fillId="0" borderId="7" xfId="0" applyBorder="1"/>
    <xf numFmtId="0" fontId="0" fillId="0" borderId="24" xfId="0" applyBorder="1"/>
    <xf numFmtId="0" fontId="0" fillId="0" borderId="17" xfId="0" applyBorder="1"/>
    <xf numFmtId="0" fontId="0" fillId="0" borderId="35" xfId="0" applyBorder="1"/>
    <xf numFmtId="170" fontId="40" fillId="0" borderId="10" xfId="0" applyNumberFormat="1" applyFont="1" applyBorder="1" applyAlignment="1" applyProtection="1">
      <alignment horizontal="center" vertical="center"/>
      <protection hidden="1"/>
    </xf>
    <xf numFmtId="170" fontId="40" fillId="0" borderId="8" xfId="0" applyNumberFormat="1" applyFont="1" applyBorder="1" applyAlignment="1" applyProtection="1">
      <alignment horizontal="center" vertical="center"/>
      <protection hidden="1"/>
    </xf>
    <xf numFmtId="170" fontId="40" fillId="0" borderId="11" xfId="0" applyNumberFormat="1" applyFont="1" applyBorder="1" applyAlignment="1" applyProtection="1">
      <alignment horizontal="center" vertical="center"/>
      <protection hidden="1"/>
    </xf>
    <xf numFmtId="170" fontId="40" fillId="0" borderId="12" xfId="0" applyNumberFormat="1" applyFont="1" applyBorder="1" applyAlignment="1" applyProtection="1">
      <alignment horizontal="center" vertical="center"/>
      <protection hidden="1"/>
    </xf>
    <xf numFmtId="170" fontId="40" fillId="0" borderId="0" xfId="0" applyNumberFormat="1" applyFont="1" applyBorder="1" applyAlignment="1" applyProtection="1">
      <alignment horizontal="center" vertical="center"/>
      <protection hidden="1"/>
    </xf>
    <xf numFmtId="170" fontId="40" fillId="0" borderId="3" xfId="0" applyNumberFormat="1" applyFont="1" applyBorder="1" applyAlignment="1" applyProtection="1">
      <alignment horizontal="center" vertical="center"/>
      <protection hidden="1"/>
    </xf>
    <xf numFmtId="170" fontId="40" fillId="0" borderId="27" xfId="0" applyNumberFormat="1" applyFont="1" applyBorder="1" applyAlignment="1" applyProtection="1">
      <alignment horizontal="center" vertical="center"/>
      <protection hidden="1"/>
    </xf>
    <xf numFmtId="170" fontId="40" fillId="0" borderId="17" xfId="0" applyNumberFormat="1" applyFont="1" applyBorder="1" applyAlignment="1" applyProtection="1">
      <alignment horizontal="center" vertical="center"/>
      <protection hidden="1"/>
    </xf>
    <xf numFmtId="170" fontId="40" fillId="0" borderId="19" xfId="0" applyNumberFormat="1" applyFont="1" applyBorder="1" applyAlignment="1" applyProtection="1">
      <alignment horizontal="center" vertical="center"/>
      <protection hidden="1"/>
    </xf>
    <xf numFmtId="0" fontId="56" fillId="0" borderId="0" xfId="0" applyFont="1" applyBorder="1" applyAlignment="1" applyProtection="1">
      <alignment horizontal="center" vertical="center" wrapText="1"/>
      <protection hidden="1"/>
    </xf>
    <xf numFmtId="0" fontId="5" fillId="0" borderId="24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5" fillId="0" borderId="19" xfId="0" applyFont="1" applyBorder="1" applyAlignment="1" applyProtection="1">
      <alignment horizontal="center" wrapText="1"/>
      <protection hidden="1"/>
    </xf>
    <xf numFmtId="164" fontId="13" fillId="0" borderId="24" xfId="0" applyNumberFormat="1" applyFont="1" applyBorder="1" applyAlignment="1" applyProtection="1">
      <alignment horizontal="left" vertical="center"/>
      <protection locked="0" hidden="1"/>
    </xf>
    <xf numFmtId="164" fontId="13" fillId="0" borderId="28" xfId="0" applyNumberFormat="1" applyFont="1" applyFill="1" applyBorder="1" applyAlignment="1" applyProtection="1">
      <alignment horizontal="center" vertical="center"/>
      <protection locked="0" hidden="1"/>
    </xf>
    <xf numFmtId="164" fontId="13" fillId="0" borderId="29" xfId="0" applyNumberFormat="1" applyFont="1" applyFill="1" applyBorder="1" applyAlignment="1" applyProtection="1">
      <alignment horizontal="center" vertical="center"/>
      <protection locked="0" hidden="1"/>
    </xf>
    <xf numFmtId="164" fontId="13" fillId="0" borderId="38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0" xfId="0" applyFont="1" applyBorder="1" applyAlignment="1" applyProtection="1">
      <alignment horizontal="left" vertical="center"/>
      <protection locked="0" hidden="1"/>
    </xf>
    <xf numFmtId="0" fontId="13" fillId="0" borderId="7" xfId="0" applyFont="1" applyBorder="1" applyAlignment="1" applyProtection="1">
      <alignment horizontal="left" vertical="center"/>
      <protection locked="0" hidden="1"/>
    </xf>
    <xf numFmtId="0" fontId="41" fillId="0" borderId="32" xfId="0" applyFont="1" applyFill="1" applyBorder="1" applyAlignment="1" applyProtection="1">
      <alignment horizontal="center" vertical="center"/>
      <protection hidden="1"/>
    </xf>
    <xf numFmtId="0" fontId="41" fillId="0" borderId="33" xfId="0" applyFont="1" applyFill="1" applyBorder="1" applyAlignment="1" applyProtection="1">
      <alignment horizontal="center" vertical="center"/>
      <protection hidden="1"/>
    </xf>
    <xf numFmtId="0" fontId="41" fillId="0" borderId="34" xfId="0" applyFont="1" applyFill="1" applyBorder="1" applyAlignment="1" applyProtection="1">
      <alignment horizontal="center" vertical="center"/>
      <protection hidden="1"/>
    </xf>
    <xf numFmtId="0" fontId="6" fillId="0" borderId="50" xfId="0" applyFont="1" applyBorder="1" applyAlignment="1" applyProtection="1">
      <alignment horizontal="center" vertical="center"/>
      <protection hidden="1"/>
    </xf>
    <xf numFmtId="0" fontId="6" fillId="0" borderId="51" xfId="0" applyFont="1" applyBorder="1" applyAlignment="1" applyProtection="1">
      <alignment horizontal="center" vertical="center"/>
      <protection hidden="1"/>
    </xf>
    <xf numFmtId="0" fontId="6" fillId="0" borderId="52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57" fillId="0" borderId="14" xfId="0" applyNumberFormat="1" applyFont="1" applyFill="1" applyBorder="1" applyAlignment="1" applyProtection="1">
      <alignment horizontal="center" vertical="center" shrinkToFit="1"/>
      <protection hidden="1"/>
    </xf>
    <xf numFmtId="0" fontId="57" fillId="0" borderId="8" xfId="0" applyNumberFormat="1" applyFont="1" applyFill="1" applyBorder="1" applyAlignment="1" applyProtection="1">
      <alignment horizontal="center" vertical="center" shrinkToFit="1"/>
      <protection hidden="1"/>
    </xf>
    <xf numFmtId="0" fontId="57" fillId="0" borderId="11" xfId="0" applyNumberFormat="1" applyFont="1" applyFill="1" applyBorder="1" applyAlignment="1" applyProtection="1">
      <alignment horizontal="center" vertical="center" shrinkToFit="1"/>
      <protection hidden="1"/>
    </xf>
    <xf numFmtId="0" fontId="57" fillId="0" borderId="2" xfId="0" applyNumberFormat="1" applyFont="1" applyFill="1" applyBorder="1" applyAlignment="1" applyProtection="1">
      <alignment horizontal="center" vertical="center" shrinkToFit="1"/>
      <protection hidden="1"/>
    </xf>
    <xf numFmtId="0" fontId="57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57" fillId="0" borderId="3" xfId="0" applyNumberFormat="1" applyFont="1" applyFill="1" applyBorder="1" applyAlignment="1" applyProtection="1">
      <alignment horizontal="center" vertical="center" shrinkToFit="1"/>
      <protection hidden="1"/>
    </xf>
    <xf numFmtId="0" fontId="57" fillId="0" borderId="24" xfId="0" applyNumberFormat="1" applyFont="1" applyFill="1" applyBorder="1" applyAlignment="1" applyProtection="1">
      <alignment horizontal="center" vertical="center" shrinkToFit="1"/>
      <protection hidden="1"/>
    </xf>
    <xf numFmtId="0" fontId="57" fillId="0" borderId="17" xfId="0" applyNumberFormat="1" applyFont="1" applyFill="1" applyBorder="1" applyAlignment="1" applyProtection="1">
      <alignment horizontal="center" vertical="center" shrinkToFit="1"/>
      <protection hidden="1"/>
    </xf>
    <xf numFmtId="0" fontId="57" fillId="0" borderId="19" xfId="0" applyNumberFormat="1" applyFont="1" applyFill="1" applyBorder="1" applyAlignment="1" applyProtection="1">
      <alignment horizontal="center" vertical="center" shrinkToFit="1"/>
      <protection hidden="1"/>
    </xf>
    <xf numFmtId="0" fontId="5" fillId="0" borderId="53" xfId="0" applyFont="1" applyFill="1" applyBorder="1" applyAlignment="1" applyProtection="1">
      <alignment horizontal="center" vertical="center"/>
      <protection hidden="1"/>
    </xf>
    <xf numFmtId="0" fontId="5" fillId="0" borderId="33" xfId="0" applyFont="1" applyFill="1" applyBorder="1" applyAlignment="1" applyProtection="1">
      <alignment horizontal="center" vertical="center"/>
      <protection hidden="1"/>
    </xf>
    <xf numFmtId="0" fontId="5" fillId="0" borderId="34" xfId="0" applyFont="1" applyFill="1" applyBorder="1" applyAlignment="1" applyProtection="1">
      <alignment horizontal="center" vertical="center"/>
      <protection hidden="1"/>
    </xf>
    <xf numFmtId="0" fontId="41" fillId="0" borderId="1" xfId="0" applyFont="1" applyBorder="1" applyAlignment="1" applyProtection="1">
      <alignment horizontal="center" vertical="center"/>
      <protection hidden="1"/>
    </xf>
    <xf numFmtId="0" fontId="75" fillId="0" borderId="13" xfId="0" applyNumberFormat="1" applyFont="1" applyBorder="1" applyAlignment="1" applyProtection="1">
      <alignment horizontal="center" vertical="center"/>
      <protection locked="0" hidden="1"/>
    </xf>
    <xf numFmtId="0" fontId="75" fillId="0" borderId="4" xfId="0" applyNumberFormat="1" applyFont="1" applyBorder="1" applyAlignment="1" applyProtection="1">
      <alignment horizontal="center" vertical="center"/>
      <protection locked="0" hidden="1"/>
    </xf>
    <xf numFmtId="0" fontId="75" fillId="0" borderId="2" xfId="0" applyNumberFormat="1" applyFont="1" applyBorder="1" applyAlignment="1" applyProtection="1">
      <alignment horizontal="center" vertical="center"/>
      <protection locked="0" hidden="1"/>
    </xf>
    <xf numFmtId="0" fontId="75" fillId="0" borderId="0" xfId="0" applyNumberFormat="1" applyFont="1" applyBorder="1" applyAlignment="1" applyProtection="1">
      <alignment horizontal="center" vertical="center"/>
      <protection locked="0" hidden="1"/>
    </xf>
    <xf numFmtId="0" fontId="75" fillId="0" borderId="24" xfId="0" applyNumberFormat="1" applyFont="1" applyBorder="1" applyAlignment="1" applyProtection="1">
      <alignment horizontal="center" vertical="center"/>
      <protection locked="0" hidden="1"/>
    </xf>
    <xf numFmtId="0" fontId="75" fillId="0" borderId="17" xfId="0" applyNumberFormat="1" applyFont="1" applyBorder="1" applyAlignment="1" applyProtection="1">
      <alignment horizontal="center" vertical="center"/>
      <protection locked="0" hidden="1"/>
    </xf>
    <xf numFmtId="0" fontId="72" fillId="0" borderId="5" xfId="0" applyNumberFormat="1" applyFont="1" applyFill="1" applyBorder="1" applyAlignment="1" applyProtection="1">
      <alignment horizontal="center" vertical="center"/>
      <protection hidden="1"/>
    </xf>
    <xf numFmtId="0" fontId="73" fillId="0" borderId="66" xfId="0" applyFont="1" applyBorder="1" applyAlignment="1">
      <alignment horizontal="center" vertical="center"/>
    </xf>
    <xf numFmtId="0" fontId="73" fillId="0" borderId="7" xfId="0" applyFont="1" applyBorder="1" applyAlignment="1">
      <alignment horizontal="center" vertical="center"/>
    </xf>
    <xf numFmtId="0" fontId="73" fillId="0" borderId="59" xfId="0" applyFont="1" applyBorder="1" applyAlignment="1">
      <alignment horizontal="center" vertical="center"/>
    </xf>
    <xf numFmtId="0" fontId="73" fillId="0" borderId="35" xfId="0" applyFont="1" applyBorder="1" applyAlignment="1">
      <alignment horizontal="center" vertical="center"/>
    </xf>
    <xf numFmtId="0" fontId="73" fillId="0" borderId="61" xfId="0" applyFont="1" applyBorder="1" applyAlignment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  <protection hidden="1"/>
    </xf>
    <xf numFmtId="0" fontId="5" fillId="0" borderId="8" xfId="0" applyFont="1" applyFill="1" applyBorder="1" applyAlignment="1" applyProtection="1">
      <alignment horizontal="center" vertical="center"/>
      <protection hidden="1"/>
    </xf>
    <xf numFmtId="0" fontId="5" fillId="0" borderId="9" xfId="0" applyFont="1" applyFill="1" applyBorder="1" applyAlignment="1" applyProtection="1">
      <alignment horizontal="center" vertical="center"/>
      <protection hidden="1"/>
    </xf>
    <xf numFmtId="0" fontId="5" fillId="0" borderId="10" xfId="0" applyFont="1" applyFill="1" applyBorder="1" applyAlignment="1" applyProtection="1">
      <alignment horizontal="center" vertical="center"/>
      <protection hidden="1"/>
    </xf>
    <xf numFmtId="0" fontId="5" fillId="0" borderId="11" xfId="0" applyFont="1" applyFill="1" applyBorder="1" applyAlignment="1" applyProtection="1">
      <alignment horizontal="center" vertical="center"/>
      <protection hidden="1"/>
    </xf>
    <xf numFmtId="0" fontId="5" fillId="0" borderId="32" xfId="0" applyFont="1" applyFill="1" applyBorder="1" applyAlignment="1" applyProtection="1">
      <alignment horizontal="center" vertical="center"/>
      <protection hidden="1"/>
    </xf>
    <xf numFmtId="0" fontId="5" fillId="0" borderId="71" xfId="0" applyFont="1" applyFill="1" applyBorder="1" applyAlignment="1" applyProtection="1">
      <alignment horizontal="center" vertical="center"/>
      <protection hidden="1"/>
    </xf>
    <xf numFmtId="173" fontId="13" fillId="0" borderId="24" xfId="0" applyNumberFormat="1" applyFont="1" applyBorder="1" applyAlignment="1" applyProtection="1">
      <alignment horizontal="left" vertical="center"/>
      <protection hidden="1"/>
    </xf>
    <xf numFmtId="173" fontId="13" fillId="0" borderId="17" xfId="0" applyNumberFormat="1" applyFont="1" applyBorder="1" applyAlignment="1" applyProtection="1">
      <alignment horizontal="left" vertical="center"/>
      <protection hidden="1"/>
    </xf>
    <xf numFmtId="173" fontId="13" fillId="0" borderId="35" xfId="0" applyNumberFormat="1" applyFont="1" applyBorder="1" applyAlignment="1" applyProtection="1">
      <alignment horizontal="left" vertical="center"/>
      <protection hidden="1"/>
    </xf>
    <xf numFmtId="0" fontId="13" fillId="0" borderId="29" xfId="0" applyFont="1" applyBorder="1" applyAlignment="1" applyProtection="1">
      <alignment horizontal="center" vertical="center"/>
      <protection hidden="1"/>
    </xf>
    <xf numFmtId="0" fontId="13" fillId="0" borderId="38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0" fontId="5" fillId="0" borderId="57" xfId="0" applyFont="1" applyBorder="1" applyAlignment="1" applyProtection="1">
      <alignment horizontal="center" vertical="center"/>
      <protection hidden="1"/>
    </xf>
    <xf numFmtId="0" fontId="5" fillId="0" borderId="58" xfId="0" applyFont="1" applyBorder="1" applyAlignment="1" applyProtection="1">
      <alignment horizontal="center" vertical="center"/>
      <protection hidden="1"/>
    </xf>
    <xf numFmtId="0" fontId="5" fillId="0" borderId="59" xfId="0" applyFont="1" applyBorder="1" applyAlignment="1" applyProtection="1">
      <alignment horizontal="center" vertical="center"/>
      <protection hidden="1"/>
    </xf>
    <xf numFmtId="0" fontId="5" fillId="0" borderId="60" xfId="0" applyFont="1" applyBorder="1" applyAlignment="1" applyProtection="1">
      <alignment horizontal="center" vertical="center"/>
      <protection hidden="1"/>
    </xf>
    <xf numFmtId="0" fontId="5" fillId="0" borderId="61" xfId="0" applyFont="1" applyBorder="1" applyAlignment="1" applyProtection="1">
      <alignment horizontal="center" vertical="center"/>
      <protection hidden="1"/>
    </xf>
    <xf numFmtId="1" fontId="43" fillId="5" borderId="2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0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3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24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17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19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57" xfId="0" applyNumberFormat="1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62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0" fontId="5" fillId="0" borderId="63" xfId="0" applyFont="1" applyBorder="1" applyAlignment="1" applyProtection="1">
      <alignment horizontal="center" vertical="center"/>
      <protection locked="0" hidden="1"/>
    </xf>
    <xf numFmtId="0" fontId="5" fillId="0" borderId="61" xfId="0" applyFont="1" applyBorder="1" applyAlignment="1" applyProtection="1">
      <alignment horizontal="center" vertical="center"/>
      <protection locked="0" hidden="1"/>
    </xf>
    <xf numFmtId="0" fontId="5" fillId="0" borderId="64" xfId="0" applyFont="1" applyBorder="1" applyAlignment="1" applyProtection="1">
      <alignment horizontal="center" vertical="center"/>
      <protection locked="0" hidden="1"/>
    </xf>
    <xf numFmtId="14" fontId="5" fillId="0" borderId="65" xfId="0" applyNumberFormat="1" applyFont="1" applyBorder="1" applyAlignment="1" applyProtection="1">
      <alignment horizontal="center" vertical="center"/>
      <protection hidden="1"/>
    </xf>
    <xf numFmtId="14" fontId="5" fillId="0" borderId="66" xfId="0" applyNumberFormat="1" applyFont="1" applyBorder="1" applyAlignment="1" applyProtection="1">
      <alignment horizontal="center" vertical="center"/>
      <protection hidden="1"/>
    </xf>
    <xf numFmtId="14" fontId="5" fillId="0" borderId="58" xfId="0" applyNumberFormat="1" applyFont="1" applyBorder="1" applyAlignment="1" applyProtection="1">
      <alignment horizontal="center" vertical="center"/>
      <protection hidden="1"/>
    </xf>
    <xf numFmtId="14" fontId="5" fillId="0" borderId="59" xfId="0" applyNumberFormat="1" applyFont="1" applyBorder="1" applyAlignment="1" applyProtection="1">
      <alignment horizontal="center" vertical="center"/>
      <protection hidden="1"/>
    </xf>
    <xf numFmtId="14" fontId="5" fillId="0" borderId="67" xfId="0" applyNumberFormat="1" applyFont="1" applyBorder="1" applyAlignment="1" applyProtection="1">
      <alignment horizontal="center" vertical="center"/>
      <protection hidden="1"/>
    </xf>
    <xf numFmtId="14" fontId="5" fillId="0" borderId="68" xfId="0" applyNumberFormat="1" applyFont="1" applyBorder="1" applyAlignment="1" applyProtection="1">
      <alignment horizontal="center" vertical="center"/>
      <protection hidden="1"/>
    </xf>
    <xf numFmtId="14" fontId="5" fillId="0" borderId="66" xfId="0" applyNumberFormat="1" applyFont="1" applyBorder="1" applyAlignment="1" applyProtection="1">
      <alignment horizontal="center" vertical="center"/>
      <protection locked="0" hidden="1"/>
    </xf>
    <xf numFmtId="14" fontId="5" fillId="0" borderId="69" xfId="0" applyNumberFormat="1" applyFont="1" applyBorder="1" applyAlignment="1" applyProtection="1">
      <alignment horizontal="center" vertical="center"/>
      <protection locked="0" hidden="1"/>
    </xf>
    <xf numFmtId="14" fontId="5" fillId="0" borderId="59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68" xfId="0" applyNumberFormat="1" applyFont="1" applyBorder="1" applyAlignment="1" applyProtection="1">
      <alignment horizontal="center" vertical="center"/>
      <protection locked="0" hidden="1"/>
    </xf>
    <xf numFmtId="14" fontId="5" fillId="0" borderId="70" xfId="0" applyNumberFormat="1" applyFont="1" applyBorder="1" applyAlignment="1" applyProtection="1">
      <alignment horizontal="center" vertical="center"/>
      <protection locked="0"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Border="1" applyAlignment="1" applyProtection="1">
      <alignment horizontal="left" vertical="center"/>
      <protection hidden="1"/>
    </xf>
    <xf numFmtId="164" fontId="6" fillId="0" borderId="3" xfId="0" applyNumberFormat="1" applyFont="1" applyBorder="1" applyAlignment="1" applyProtection="1">
      <alignment horizontal="left" vertical="center"/>
      <protection hidden="1"/>
    </xf>
    <xf numFmtId="0" fontId="3" fillId="0" borderId="1" xfId="0" applyFont="1" applyBorder="1" applyAlignment="1" applyProtection="1">
      <alignment horizontal="center" vertical="center" textRotation="90"/>
      <protection hidden="1"/>
    </xf>
    <xf numFmtId="14" fontId="12" fillId="10" borderId="36" xfId="0" applyNumberFormat="1" applyFont="1" applyFill="1" applyBorder="1" applyAlignment="1" applyProtection="1">
      <alignment horizontal="center" vertical="center"/>
      <protection hidden="1"/>
    </xf>
    <xf numFmtId="14" fontId="42" fillId="10" borderId="25" xfId="0" applyNumberFormat="1" applyFont="1" applyFill="1" applyBorder="1" applyAlignment="1" applyProtection="1">
      <alignment horizontal="center" vertical="center"/>
      <protection hidden="1"/>
    </xf>
    <xf numFmtId="14" fontId="42" fillId="10" borderId="37" xfId="0" applyNumberFormat="1" applyFont="1" applyFill="1" applyBorder="1" applyAlignment="1" applyProtection="1">
      <alignment horizontal="center" vertical="center"/>
      <protection hidden="1"/>
    </xf>
    <xf numFmtId="0" fontId="49" fillId="0" borderId="13" xfId="0" applyFont="1" applyBorder="1" applyAlignment="1">
      <alignment horizontal="center" vertical="center"/>
    </xf>
    <xf numFmtId="0" fontId="49" fillId="0" borderId="4" xfId="0" applyFont="1" applyBorder="1" applyAlignment="1">
      <alignment horizontal="center" vertical="center"/>
    </xf>
    <xf numFmtId="0" fontId="49" fillId="0" borderId="6" xfId="0" applyFont="1" applyBorder="1" applyAlignment="1">
      <alignment horizontal="center" vertical="center"/>
    </xf>
    <xf numFmtId="0" fontId="49" fillId="0" borderId="24" xfId="0" applyFont="1" applyBorder="1" applyAlignment="1">
      <alignment horizontal="center" vertical="center"/>
    </xf>
    <xf numFmtId="0" fontId="49" fillId="0" borderId="17" xfId="0" applyFont="1" applyBorder="1" applyAlignment="1">
      <alignment horizontal="center" vertical="center"/>
    </xf>
    <xf numFmtId="0" fontId="49" fillId="0" borderId="19" xfId="0" applyFont="1" applyBorder="1" applyAlignment="1">
      <alignment horizontal="center" vertical="center"/>
    </xf>
    <xf numFmtId="0" fontId="36" fillId="5" borderId="17" xfId="0" applyFont="1" applyFill="1" applyBorder="1" applyAlignment="1" applyProtection="1">
      <alignment horizontal="center" vertical="center"/>
      <protection hidden="1"/>
    </xf>
    <xf numFmtId="164" fontId="7" fillId="0" borderId="13" xfId="0" applyNumberFormat="1" applyFont="1" applyBorder="1" applyAlignment="1" applyProtection="1">
      <alignment horizontal="left"/>
      <protection hidden="1"/>
    </xf>
    <xf numFmtId="164" fontId="7" fillId="0" borderId="4" xfId="0" applyNumberFormat="1" applyFont="1" applyBorder="1" applyAlignment="1" applyProtection="1">
      <alignment horizontal="left"/>
      <protection hidden="1"/>
    </xf>
    <xf numFmtId="164" fontId="7" fillId="0" borderId="6" xfId="0" applyNumberFormat="1" applyFont="1" applyBorder="1" applyAlignment="1" applyProtection="1">
      <alignment horizontal="left"/>
      <protection hidden="1"/>
    </xf>
    <xf numFmtId="0" fontId="9" fillId="6" borderId="24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9" fillId="6" borderId="19" xfId="0" applyFont="1" applyFill="1" applyBorder="1" applyAlignment="1" applyProtection="1">
      <alignment horizontal="center" vertical="center" wrapText="1"/>
      <protection hidden="1"/>
    </xf>
    <xf numFmtId="0" fontId="6" fillId="6" borderId="24" xfId="0" applyFont="1" applyFill="1" applyBorder="1" applyAlignment="1" applyProtection="1">
      <alignment horizontal="center" vertical="top"/>
      <protection hidden="1"/>
    </xf>
    <xf numFmtId="0" fontId="6" fillId="6" borderId="17" xfId="0" applyFont="1" applyFill="1" applyBorder="1" applyAlignment="1" applyProtection="1">
      <alignment horizontal="center" vertical="top"/>
      <protection hidden="1"/>
    </xf>
    <xf numFmtId="0" fontId="7" fillId="6" borderId="13" xfId="0" applyFont="1" applyFill="1" applyBorder="1" applyAlignment="1" applyProtection="1">
      <alignment horizontal="center"/>
      <protection hidden="1"/>
    </xf>
    <xf numFmtId="0" fontId="7" fillId="6" borderId="4" xfId="0" applyFont="1" applyFill="1" applyBorder="1" applyAlignment="1" applyProtection="1">
      <alignment horizontal="center"/>
      <protection hidden="1"/>
    </xf>
    <xf numFmtId="0" fontId="6" fillId="6" borderId="13" xfId="0" applyFont="1" applyFill="1" applyBorder="1" applyAlignment="1" applyProtection="1">
      <alignment horizontal="left" vertical="center"/>
      <protection hidden="1"/>
    </xf>
    <xf numFmtId="0" fontId="6" fillId="6" borderId="4" xfId="0" applyFont="1" applyFill="1" applyBorder="1" applyAlignment="1" applyProtection="1">
      <alignment horizontal="left" vertical="center"/>
      <protection hidden="1"/>
    </xf>
    <xf numFmtId="0" fontId="6" fillId="6" borderId="6" xfId="0" applyFont="1" applyFill="1" applyBorder="1" applyAlignment="1" applyProtection="1">
      <alignment horizontal="left" vertical="center"/>
      <protection hidden="1"/>
    </xf>
    <xf numFmtId="0" fontId="6" fillId="6" borderId="24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6" fillId="6" borderId="19" xfId="0" applyFont="1" applyFill="1" applyBorder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Border="1" applyAlignment="1" applyProtection="1">
      <alignment horizontal="left" vertical="center"/>
      <protection hidden="1"/>
    </xf>
    <xf numFmtId="164" fontId="7" fillId="0" borderId="3" xfId="0" applyNumberFormat="1" applyFont="1" applyBorder="1" applyAlignment="1" applyProtection="1">
      <alignment horizontal="left" vertical="center"/>
      <protection hidden="1"/>
    </xf>
    <xf numFmtId="0" fontId="70" fillId="7" borderId="0" xfId="0" applyFont="1" applyFill="1" applyAlignment="1" applyProtection="1">
      <alignment horizontal="center" vertical="center"/>
      <protection hidden="1"/>
    </xf>
    <xf numFmtId="1" fontId="43" fillId="5" borderId="13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4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6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Border="1" applyAlignment="1" applyProtection="1">
      <alignment horizontal="left" vertical="top"/>
      <protection hidden="1"/>
    </xf>
    <xf numFmtId="164" fontId="10" fillId="0" borderId="3" xfId="0" applyNumberFormat="1" applyFont="1" applyBorder="1" applyAlignment="1" applyProtection="1">
      <alignment horizontal="left" vertical="top"/>
      <protection hidden="1"/>
    </xf>
    <xf numFmtId="164" fontId="10" fillId="0" borderId="24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164" fontId="10" fillId="0" borderId="19" xfId="0" applyNumberFormat="1" applyFont="1" applyBorder="1" applyAlignment="1" applyProtection="1">
      <alignment horizontal="left" vertical="top"/>
      <protection hidden="1"/>
    </xf>
    <xf numFmtId="164" fontId="13" fillId="0" borderId="28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29" xfId="0" applyNumberFormat="1" applyFont="1" applyFill="1" applyBorder="1" applyAlignment="1" applyProtection="1">
      <alignment horizontal="left" vertical="center"/>
      <protection locked="0" hidden="1"/>
    </xf>
    <xf numFmtId="0" fontId="13" fillId="0" borderId="17" xfId="0" applyFont="1" applyBorder="1" applyAlignment="1" applyProtection="1">
      <alignment horizontal="left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0" fontId="5" fillId="0" borderId="24" xfId="0" applyFont="1" applyBorder="1" applyAlignment="1" applyProtection="1">
      <alignment horizontal="left" vertical="center"/>
      <protection hidden="1"/>
    </xf>
    <xf numFmtId="0" fontId="5" fillId="0" borderId="17" xfId="0" applyFont="1" applyBorder="1" applyAlignment="1" applyProtection="1">
      <alignment horizontal="left" vertical="center"/>
      <protection hidden="1"/>
    </xf>
    <xf numFmtId="49" fontId="44" fillId="0" borderId="57" xfId="0" applyNumberFormat="1" applyFont="1" applyBorder="1" applyAlignment="1" applyProtection="1">
      <alignment horizontal="center" vertical="center"/>
      <protection locked="0" hidden="1"/>
    </xf>
    <xf numFmtId="49" fontId="44" fillId="0" borderId="68" xfId="0" applyNumberFormat="1" applyFont="1" applyBorder="1" applyAlignment="1" applyProtection="1">
      <alignment horizontal="center" vertical="center"/>
      <protection locked="0" hidden="1"/>
    </xf>
    <xf numFmtId="0" fontId="71" fillId="0" borderId="24" xfId="0" applyNumberFormat="1" applyFont="1" applyFill="1" applyBorder="1" applyAlignment="1" applyProtection="1">
      <alignment horizontal="center" vertical="center"/>
      <protection hidden="1"/>
    </xf>
    <xf numFmtId="0" fontId="71" fillId="0" borderId="17" xfId="0" applyNumberFormat="1" applyFont="1" applyFill="1" applyBorder="1" applyAlignment="1" applyProtection="1">
      <alignment horizontal="center" vertical="center"/>
      <protection hidden="1"/>
    </xf>
    <xf numFmtId="0" fontId="11" fillId="12" borderId="36" xfId="0" applyFont="1" applyFill="1" applyBorder="1" applyAlignment="1" applyProtection="1">
      <alignment horizontal="center" vertical="center"/>
      <protection hidden="1"/>
    </xf>
    <xf numFmtId="0" fontId="11" fillId="12" borderId="25" xfId="0" applyFont="1" applyFill="1" applyBorder="1" applyAlignment="1" applyProtection="1">
      <alignment horizontal="center" vertical="center"/>
      <protection hidden="1"/>
    </xf>
    <xf numFmtId="0" fontId="11" fillId="12" borderId="37" xfId="0" applyFont="1" applyFill="1" applyBorder="1" applyAlignment="1" applyProtection="1">
      <alignment horizontal="center" vertical="center"/>
      <protection hidden="1"/>
    </xf>
    <xf numFmtId="0" fontId="75" fillId="0" borderId="6" xfId="0" applyNumberFormat="1" applyFont="1" applyBorder="1" applyAlignment="1" applyProtection="1">
      <alignment horizontal="center" vertical="center"/>
      <protection locked="0" hidden="1"/>
    </xf>
    <xf numFmtId="0" fontId="75" fillId="0" borderId="3" xfId="0" applyNumberFormat="1" applyFont="1" applyBorder="1" applyAlignment="1" applyProtection="1">
      <alignment horizontal="center" vertical="center"/>
      <protection locked="0" hidden="1"/>
    </xf>
    <xf numFmtId="0" fontId="75" fillId="0" borderId="19" xfId="0" applyNumberFormat="1" applyFont="1" applyBorder="1" applyAlignment="1" applyProtection="1">
      <alignment horizontal="center" vertical="center"/>
      <protection locked="0" hidden="1"/>
    </xf>
    <xf numFmtId="0" fontId="7" fillId="0" borderId="20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28" xfId="0" applyFont="1" applyBorder="1" applyAlignment="1" applyProtection="1">
      <alignment horizontal="center" vertical="center"/>
      <protection hidden="1"/>
    </xf>
    <xf numFmtId="0" fontId="7" fillId="0" borderId="29" xfId="0" applyFont="1" applyBorder="1" applyAlignment="1" applyProtection="1">
      <alignment horizontal="center" vertical="center"/>
      <protection hidden="1"/>
    </xf>
    <xf numFmtId="0" fontId="7" fillId="0" borderId="38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5" fillId="0" borderId="3" xfId="0" applyFont="1" applyBorder="1" applyAlignment="1" applyProtection="1">
      <alignment horizontal="center" wrapText="1"/>
      <protection hidden="1"/>
    </xf>
    <xf numFmtId="0" fontId="3" fillId="0" borderId="20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28" xfId="0" applyFont="1" applyBorder="1" applyAlignment="1" applyProtection="1">
      <alignment horizontal="center" vertical="center"/>
      <protection hidden="1"/>
    </xf>
    <xf numFmtId="0" fontId="3" fillId="0" borderId="29" xfId="0" applyFont="1" applyBorder="1" applyAlignment="1" applyProtection="1">
      <alignment horizontal="center" vertical="center"/>
      <protection hidden="1"/>
    </xf>
    <xf numFmtId="0" fontId="3" fillId="0" borderId="30" xfId="0" applyFont="1" applyBorder="1" applyAlignment="1" applyProtection="1">
      <alignment horizontal="center" vertical="center"/>
      <protection hidden="1"/>
    </xf>
    <xf numFmtId="49" fontId="48" fillId="0" borderId="12" xfId="0" applyNumberFormat="1" applyFont="1" applyBorder="1" applyAlignment="1" applyProtection="1">
      <alignment horizontal="center" vertical="center"/>
      <protection hidden="1"/>
    </xf>
    <xf numFmtId="49" fontId="48" fillId="0" borderId="0" xfId="0" applyNumberFormat="1" applyFont="1" applyBorder="1" applyAlignment="1" applyProtection="1">
      <alignment horizontal="center" vertical="center"/>
      <protection hidden="1"/>
    </xf>
    <xf numFmtId="49" fontId="48" fillId="0" borderId="7" xfId="0" applyNumberFormat="1" applyFont="1" applyBorder="1" applyAlignment="1" applyProtection="1">
      <alignment horizontal="center" vertical="center"/>
      <protection hidden="1"/>
    </xf>
    <xf numFmtId="49" fontId="48" fillId="0" borderId="27" xfId="0" applyNumberFormat="1" applyFont="1" applyBorder="1" applyAlignment="1" applyProtection="1">
      <alignment horizontal="center" vertical="center"/>
      <protection hidden="1"/>
    </xf>
    <xf numFmtId="49" fontId="48" fillId="0" borderId="17" xfId="0" applyNumberFormat="1" applyFont="1" applyBorder="1" applyAlignment="1" applyProtection="1">
      <alignment horizontal="center" vertical="center"/>
      <protection hidden="1"/>
    </xf>
    <xf numFmtId="49" fontId="48" fillId="0" borderId="35" xfId="0" applyNumberFormat="1" applyFont="1" applyBorder="1" applyAlignment="1" applyProtection="1">
      <alignment horizontal="center" vertical="center"/>
      <protection hidden="1"/>
    </xf>
    <xf numFmtId="0" fontId="48" fillId="0" borderId="0" xfId="0" applyFont="1" applyBorder="1" applyAlignment="1" applyProtection="1">
      <alignment horizontal="center" vertical="center"/>
      <protection hidden="1"/>
    </xf>
    <xf numFmtId="0" fontId="48" fillId="0" borderId="17" xfId="0" applyFont="1" applyBorder="1" applyAlignment="1" applyProtection="1">
      <alignment horizontal="center" vertical="center"/>
      <protection hidden="1"/>
    </xf>
    <xf numFmtId="0" fontId="48" fillId="0" borderId="12" xfId="0" applyFont="1" applyBorder="1" applyAlignment="1" applyProtection="1">
      <alignment horizontal="center" vertical="center"/>
      <protection hidden="1"/>
    </xf>
    <xf numFmtId="0" fontId="48" fillId="0" borderId="7" xfId="0" applyFont="1" applyBorder="1" applyAlignment="1" applyProtection="1">
      <alignment horizontal="center" vertical="center"/>
      <protection hidden="1"/>
    </xf>
    <xf numFmtId="0" fontId="48" fillId="0" borderId="27" xfId="0" applyFont="1" applyBorder="1" applyAlignment="1" applyProtection="1">
      <alignment horizontal="center" vertical="center"/>
      <protection hidden="1"/>
    </xf>
    <xf numFmtId="0" fontId="48" fillId="0" borderId="35" xfId="0" applyFont="1" applyBorder="1" applyAlignment="1" applyProtection="1">
      <alignment horizontal="center" vertical="center"/>
      <protection hidden="1"/>
    </xf>
    <xf numFmtId="0" fontId="41" fillId="0" borderId="13" xfId="0" applyFont="1" applyBorder="1" applyAlignment="1" applyProtection="1">
      <alignment horizontal="center" vertical="center" wrapText="1"/>
      <protection hidden="1"/>
    </xf>
    <xf numFmtId="0" fontId="41" fillId="0" borderId="4" xfId="0" applyFont="1" applyBorder="1" applyAlignment="1" applyProtection="1">
      <alignment horizontal="center" vertical="center" wrapText="1"/>
      <protection hidden="1"/>
    </xf>
    <xf numFmtId="0" fontId="41" fillId="0" borderId="5" xfId="0" applyFont="1" applyBorder="1" applyAlignment="1" applyProtection="1">
      <alignment horizontal="center" vertical="center" wrapText="1"/>
      <protection hidden="1"/>
    </xf>
    <xf numFmtId="0" fontId="41" fillId="0" borderId="31" xfId="0" applyFont="1" applyBorder="1" applyAlignment="1" applyProtection="1">
      <alignment horizontal="center" vertical="center" wrapText="1"/>
      <protection hidden="1"/>
    </xf>
    <xf numFmtId="0" fontId="41" fillId="0" borderId="29" xfId="0" applyFont="1" applyBorder="1" applyAlignment="1" applyProtection="1">
      <alignment horizontal="center" vertical="center" wrapText="1"/>
      <protection hidden="1"/>
    </xf>
    <xf numFmtId="0" fontId="41" fillId="0" borderId="30" xfId="0" applyFont="1" applyBorder="1" applyAlignment="1" applyProtection="1">
      <alignment horizontal="center" vertical="center" wrapText="1"/>
      <protection hidden="1"/>
    </xf>
    <xf numFmtId="14" fontId="41" fillId="0" borderId="13" xfId="0" applyNumberFormat="1" applyFont="1" applyBorder="1" applyAlignment="1" applyProtection="1">
      <alignment horizontal="center" vertical="center" wrapText="1"/>
      <protection hidden="1"/>
    </xf>
    <xf numFmtId="14" fontId="41" fillId="0" borderId="4" xfId="0" applyNumberFormat="1" applyFont="1" applyBorder="1" applyAlignment="1" applyProtection="1">
      <alignment horizontal="center" vertical="center" wrapText="1"/>
      <protection hidden="1"/>
    </xf>
    <xf numFmtId="14" fontId="41" fillId="0" borderId="6" xfId="0" applyNumberFormat="1" applyFont="1" applyBorder="1" applyAlignment="1" applyProtection="1">
      <alignment horizontal="center" vertical="center" wrapText="1"/>
      <protection hidden="1"/>
    </xf>
    <xf numFmtId="14" fontId="41" fillId="0" borderId="31" xfId="0" applyNumberFormat="1" applyFont="1" applyBorder="1" applyAlignment="1" applyProtection="1">
      <alignment horizontal="center" vertical="center" wrapText="1"/>
      <protection hidden="1"/>
    </xf>
    <xf numFmtId="14" fontId="41" fillId="0" borderId="29" xfId="0" applyNumberFormat="1" applyFont="1" applyBorder="1" applyAlignment="1" applyProtection="1">
      <alignment horizontal="center" vertical="center" wrapText="1"/>
      <protection hidden="1"/>
    </xf>
    <xf numFmtId="14" fontId="41" fillId="0" borderId="38" xfId="0" applyNumberFormat="1" applyFont="1" applyBorder="1" applyAlignment="1" applyProtection="1">
      <alignment horizontal="center" vertical="center" wrapText="1"/>
      <protection hidden="1"/>
    </xf>
    <xf numFmtId="0" fontId="70" fillId="11" borderId="13" xfId="3" applyFont="1" applyFill="1" applyBorder="1" applyAlignment="1" applyProtection="1">
      <alignment horizontal="left" vertical="center" wrapText="1" readingOrder="1"/>
      <protection hidden="1"/>
    </xf>
    <xf numFmtId="0" fontId="70" fillId="11" borderId="4" xfId="3" applyFont="1" applyFill="1" applyBorder="1" applyAlignment="1" applyProtection="1">
      <alignment horizontal="left" vertical="center" wrapText="1" readingOrder="1"/>
      <protection hidden="1"/>
    </xf>
    <xf numFmtId="0" fontId="70" fillId="11" borderId="6" xfId="3" applyFont="1" applyFill="1" applyBorder="1" applyAlignment="1" applyProtection="1">
      <alignment horizontal="left" vertical="center" wrapText="1" readingOrder="1"/>
      <protection hidden="1"/>
    </xf>
    <xf numFmtId="0" fontId="70" fillId="11" borderId="2" xfId="3" applyFont="1" applyFill="1" applyBorder="1" applyAlignment="1" applyProtection="1">
      <alignment horizontal="left" vertical="center" wrapText="1" readingOrder="1"/>
      <protection hidden="1"/>
    </xf>
    <xf numFmtId="0" fontId="70" fillId="11" borderId="0" xfId="3" applyFont="1" applyFill="1" applyBorder="1" applyAlignment="1" applyProtection="1">
      <alignment horizontal="left" vertical="center" wrapText="1" readingOrder="1"/>
      <protection hidden="1"/>
    </xf>
    <xf numFmtId="0" fontId="70" fillId="11" borderId="3" xfId="3" applyFont="1" applyFill="1" applyBorder="1" applyAlignment="1" applyProtection="1">
      <alignment horizontal="left" vertical="center" wrapText="1" readingOrder="1"/>
      <protection hidden="1"/>
    </xf>
    <xf numFmtId="0" fontId="70" fillId="11" borderId="24" xfId="3" applyFont="1" applyFill="1" applyBorder="1" applyAlignment="1" applyProtection="1">
      <alignment horizontal="left" vertical="center" wrapText="1" readingOrder="1"/>
      <protection hidden="1"/>
    </xf>
    <xf numFmtId="0" fontId="70" fillId="11" borderId="17" xfId="3" applyFont="1" applyFill="1" applyBorder="1" applyAlignment="1" applyProtection="1">
      <alignment horizontal="left" vertical="center" wrapText="1" readingOrder="1"/>
      <protection hidden="1"/>
    </xf>
    <xf numFmtId="0" fontId="70" fillId="11" borderId="19" xfId="3" applyFont="1" applyFill="1" applyBorder="1" applyAlignment="1" applyProtection="1">
      <alignment horizontal="left" vertical="center" wrapText="1" readingOrder="1"/>
      <protection hidden="1"/>
    </xf>
    <xf numFmtId="0" fontId="31" fillId="5" borderId="88" xfId="3" applyFont="1" applyFill="1" applyBorder="1" applyAlignment="1" applyProtection="1">
      <alignment horizontal="center" vertical="center"/>
      <protection hidden="1"/>
    </xf>
    <xf numFmtId="0" fontId="31" fillId="5" borderId="87" xfId="3" applyFont="1" applyFill="1" applyBorder="1" applyAlignment="1" applyProtection="1">
      <alignment horizontal="center" vertical="center"/>
      <protection hidden="1"/>
    </xf>
    <xf numFmtId="0" fontId="31" fillId="5" borderId="89" xfId="3" applyFont="1" applyFill="1" applyBorder="1" applyAlignment="1" applyProtection="1">
      <alignment horizontal="center" vertical="center"/>
      <protection hidden="1"/>
    </xf>
    <xf numFmtId="0" fontId="11" fillId="11" borderId="86" xfId="3" applyFont="1" applyFill="1" applyBorder="1" applyAlignment="1" applyProtection="1">
      <alignment horizontal="center" vertical="center"/>
      <protection hidden="1"/>
    </xf>
    <xf numFmtId="0" fontId="8" fillId="10" borderId="0" xfId="3" applyFont="1" applyFill="1" applyBorder="1" applyAlignment="1" applyProtection="1">
      <alignment horizontal="center" vertical="center"/>
      <protection hidden="1"/>
    </xf>
    <xf numFmtId="0" fontId="63" fillId="10" borderId="0" xfId="3" applyFont="1" applyFill="1" applyBorder="1" applyAlignment="1" applyProtection="1">
      <alignment horizontal="center" vertical="center"/>
      <protection hidden="1"/>
    </xf>
    <xf numFmtId="0" fontId="62" fillId="3" borderId="88" xfId="3" applyFont="1" applyFill="1" applyBorder="1" applyAlignment="1" applyProtection="1">
      <alignment horizontal="left" vertical="center"/>
      <protection hidden="1"/>
    </xf>
    <xf numFmtId="0" fontId="62" fillId="3" borderId="87" xfId="3" applyFont="1" applyFill="1" applyBorder="1" applyAlignment="1" applyProtection="1">
      <alignment horizontal="left" vertical="center"/>
      <protection hidden="1"/>
    </xf>
    <xf numFmtId="0" fontId="62" fillId="3" borderId="89" xfId="3" applyFont="1" applyFill="1" applyBorder="1" applyAlignment="1" applyProtection="1">
      <alignment horizontal="left" vertical="center"/>
      <protection hidden="1"/>
    </xf>
    <xf numFmtId="0" fontId="22" fillId="3" borderId="88" xfId="3" applyFont="1" applyFill="1" applyBorder="1" applyAlignment="1" applyProtection="1">
      <alignment horizontal="center" vertical="center"/>
      <protection locked="0" hidden="1"/>
    </xf>
    <xf numFmtId="0" fontId="22" fillId="3" borderId="87" xfId="3" applyFont="1" applyFill="1" applyBorder="1" applyAlignment="1" applyProtection="1">
      <alignment horizontal="center" vertical="center"/>
      <protection locked="0" hidden="1"/>
    </xf>
    <xf numFmtId="0" fontId="22" fillId="3" borderId="89" xfId="3" applyFont="1" applyFill="1" applyBorder="1" applyAlignment="1" applyProtection="1">
      <alignment horizontal="center" vertical="center"/>
      <protection locked="0" hidden="1"/>
    </xf>
    <xf numFmtId="0" fontId="70" fillId="11" borderId="13" xfId="3" applyFont="1" applyFill="1" applyBorder="1" applyAlignment="1" applyProtection="1">
      <alignment horizontal="center" vertical="center" wrapText="1"/>
      <protection hidden="1"/>
    </xf>
    <xf numFmtId="0" fontId="70" fillId="11" borderId="4" xfId="3" applyFont="1" applyFill="1" applyBorder="1" applyAlignment="1" applyProtection="1">
      <alignment horizontal="center" vertical="center" wrapText="1"/>
      <protection hidden="1"/>
    </xf>
    <xf numFmtId="0" fontId="70" fillId="11" borderId="6" xfId="3" applyFont="1" applyFill="1" applyBorder="1" applyAlignment="1" applyProtection="1">
      <alignment horizontal="center" vertical="center" wrapText="1"/>
      <protection hidden="1"/>
    </xf>
    <xf numFmtId="0" fontId="70" fillId="11" borderId="2" xfId="3" applyFont="1" applyFill="1" applyBorder="1" applyAlignment="1" applyProtection="1">
      <alignment horizontal="center" vertical="center" wrapText="1"/>
      <protection hidden="1"/>
    </xf>
    <xf numFmtId="0" fontId="70" fillId="11" borderId="0" xfId="3" applyFont="1" applyFill="1" applyBorder="1" applyAlignment="1" applyProtection="1">
      <alignment horizontal="center" vertical="center" wrapText="1"/>
      <protection hidden="1"/>
    </xf>
    <xf numFmtId="0" fontId="70" fillId="11" borderId="3" xfId="3" applyFont="1" applyFill="1" applyBorder="1" applyAlignment="1" applyProtection="1">
      <alignment horizontal="center" vertical="center" wrapText="1"/>
      <protection hidden="1"/>
    </xf>
    <xf numFmtId="0" fontId="70" fillId="11" borderId="24" xfId="3" applyFont="1" applyFill="1" applyBorder="1" applyAlignment="1" applyProtection="1">
      <alignment horizontal="center" vertical="center" wrapText="1"/>
      <protection hidden="1"/>
    </xf>
    <xf numFmtId="0" fontId="70" fillId="11" borderId="17" xfId="3" applyFont="1" applyFill="1" applyBorder="1" applyAlignment="1" applyProtection="1">
      <alignment horizontal="center" vertical="center" wrapText="1"/>
      <protection hidden="1"/>
    </xf>
    <xf numFmtId="0" fontId="70" fillId="11" borderId="19" xfId="3" applyFont="1" applyFill="1" applyBorder="1" applyAlignment="1" applyProtection="1">
      <alignment horizontal="center" vertical="center" wrapText="1"/>
      <protection hidden="1"/>
    </xf>
    <xf numFmtId="0" fontId="22" fillId="8" borderId="13" xfId="0" applyFont="1" applyFill="1" applyBorder="1" applyAlignment="1" applyProtection="1">
      <alignment horizontal="center" vertical="center"/>
    </xf>
    <xf numFmtId="0" fontId="22" fillId="8" borderId="4" xfId="0" applyFont="1" applyFill="1" applyBorder="1" applyAlignment="1" applyProtection="1">
      <alignment horizontal="center" vertical="center"/>
    </xf>
    <xf numFmtId="0" fontId="22" fillId="8" borderId="6" xfId="0" applyFont="1" applyFill="1" applyBorder="1" applyAlignment="1" applyProtection="1">
      <alignment horizontal="center" vertical="center"/>
    </xf>
    <xf numFmtId="0" fontId="11" fillId="13" borderId="54" xfId="0" applyFont="1" applyFill="1" applyBorder="1" applyAlignment="1" applyProtection="1">
      <alignment horizontal="center" vertical="center"/>
    </xf>
    <xf numFmtId="0" fontId="8" fillId="13" borderId="54" xfId="0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horizontal="left" vertical="center"/>
      <protection locked="0"/>
    </xf>
    <xf numFmtId="0" fontId="19" fillId="3" borderId="4" xfId="0" applyFont="1" applyFill="1" applyBorder="1" applyAlignment="1" applyProtection="1">
      <alignment horizontal="center" vertical="center" wrapText="1"/>
    </xf>
    <xf numFmtId="0" fontId="19" fillId="3" borderId="6" xfId="0" applyFont="1" applyFill="1" applyBorder="1" applyAlignment="1" applyProtection="1">
      <alignment horizontal="center" vertical="center" wrapText="1"/>
    </xf>
    <xf numFmtId="0" fontId="19" fillId="3" borderId="17" xfId="0" applyFont="1" applyFill="1" applyBorder="1" applyAlignment="1" applyProtection="1">
      <alignment horizontal="center" vertical="center" wrapText="1"/>
    </xf>
    <xf numFmtId="0" fontId="19" fillId="3" borderId="19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12" fillId="4" borderId="80" xfId="0" applyFont="1" applyFill="1" applyBorder="1" applyAlignment="1" applyProtection="1">
      <alignment horizontal="center" vertical="center"/>
    </xf>
    <xf numFmtId="0" fontId="12" fillId="4" borderId="81" xfId="0" applyFont="1" applyFill="1" applyBorder="1" applyAlignment="1" applyProtection="1">
      <alignment horizontal="center" vertical="center"/>
    </xf>
    <xf numFmtId="0" fontId="12" fillId="4" borderId="82" xfId="0" applyFont="1" applyFill="1" applyBorder="1" applyAlignment="1" applyProtection="1">
      <alignment horizontal="center" vertical="center"/>
    </xf>
    <xf numFmtId="0" fontId="6" fillId="6" borderId="10" xfId="0" applyFont="1" applyFill="1" applyBorder="1" applyAlignment="1" applyProtection="1">
      <alignment horizontal="left" vertical="center" wrapText="1"/>
    </xf>
    <xf numFmtId="0" fontId="6" fillId="6" borderId="8" xfId="0" applyFont="1" applyFill="1" applyBorder="1" applyAlignment="1" applyProtection="1">
      <alignment horizontal="left" vertical="center" wrapText="1"/>
    </xf>
    <xf numFmtId="0" fontId="6" fillId="6" borderId="75" xfId="0" applyFont="1" applyFill="1" applyBorder="1" applyAlignment="1" applyProtection="1">
      <alignment horizontal="left" vertical="center" wrapText="1"/>
    </xf>
    <xf numFmtId="0" fontId="6" fillId="6" borderId="28" xfId="0" applyFont="1" applyFill="1" applyBorder="1" applyAlignment="1" applyProtection="1">
      <alignment horizontal="left" vertical="center" wrapText="1"/>
    </xf>
    <xf numFmtId="0" fontId="6" fillId="6" borderId="29" xfId="0" applyFont="1" applyFill="1" applyBorder="1" applyAlignment="1" applyProtection="1">
      <alignment horizontal="left" vertical="center" wrapText="1"/>
    </xf>
    <xf numFmtId="0" fontId="6" fillId="6" borderId="83" xfId="0" applyFont="1" applyFill="1" applyBorder="1" applyAlignment="1" applyProtection="1">
      <alignment horizontal="left" vertical="center" wrapText="1"/>
    </xf>
    <xf numFmtId="0" fontId="17" fillId="3" borderId="56" xfId="0" applyFont="1" applyFill="1" applyBorder="1" applyAlignment="1" applyProtection="1">
      <alignment horizontal="center" vertical="center"/>
    </xf>
    <xf numFmtId="0" fontId="17" fillId="3" borderId="67" xfId="0" applyFont="1" applyFill="1" applyBorder="1" applyAlignment="1" applyProtection="1">
      <alignment horizontal="center" vertical="center"/>
    </xf>
    <xf numFmtId="0" fontId="17" fillId="3" borderId="65" xfId="0" applyFont="1" applyFill="1" applyBorder="1" applyAlignment="1" applyProtection="1">
      <alignment horizontal="center" vertical="center"/>
    </xf>
    <xf numFmtId="0" fontId="6" fillId="6" borderId="20" xfId="0" applyFont="1" applyFill="1" applyBorder="1" applyAlignment="1" applyProtection="1">
      <alignment horizontal="left" vertical="center" wrapText="1"/>
    </xf>
    <xf numFmtId="0" fontId="6" fillId="6" borderId="4" xfId="0" applyFont="1" applyFill="1" applyBorder="1" applyAlignment="1" applyProtection="1">
      <alignment horizontal="left" vertical="center" wrapText="1"/>
    </xf>
    <xf numFmtId="0" fontId="6" fillId="6" borderId="84" xfId="0" applyFont="1" applyFill="1" applyBorder="1" applyAlignment="1" applyProtection="1">
      <alignment horizontal="left" vertical="center" wrapText="1"/>
    </xf>
    <xf numFmtId="0" fontId="6" fillId="6" borderId="76" xfId="0" applyFont="1" applyFill="1" applyBorder="1" applyAlignment="1" applyProtection="1">
      <alignment horizontal="left" vertical="center" wrapText="1"/>
    </xf>
    <xf numFmtId="0" fontId="6" fillId="6" borderId="77" xfId="0" applyFont="1" applyFill="1" applyBorder="1" applyAlignment="1" applyProtection="1">
      <alignment horizontal="left" vertical="center" wrapText="1"/>
    </xf>
    <xf numFmtId="0" fontId="6" fillId="6" borderId="78" xfId="0" applyFont="1" applyFill="1" applyBorder="1" applyAlignment="1" applyProtection="1">
      <alignment horizontal="left" vertical="center" wrapText="1"/>
    </xf>
    <xf numFmtId="0" fontId="17" fillId="3" borderId="79" xfId="0" applyFont="1" applyFill="1" applyBorder="1" applyAlignment="1" applyProtection="1">
      <alignment horizontal="center" vertical="center"/>
    </xf>
    <xf numFmtId="0" fontId="30" fillId="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 wrapText="1"/>
    </xf>
    <xf numFmtId="0" fontId="31" fillId="4" borderId="1" xfId="0" applyFont="1" applyFill="1" applyBorder="1" applyAlignment="1" applyProtection="1">
      <alignment horizontal="center" vertical="center" textRotation="90"/>
    </xf>
    <xf numFmtId="0" fontId="11" fillId="13" borderId="13" xfId="0" applyFont="1" applyFill="1" applyBorder="1" applyAlignment="1" applyProtection="1">
      <alignment horizontal="center" vertical="center"/>
    </xf>
    <xf numFmtId="0" fontId="8" fillId="13" borderId="4" xfId="0" applyFont="1" applyFill="1" applyBorder="1" applyAlignment="1" applyProtection="1">
      <alignment horizontal="center" vertical="center"/>
    </xf>
    <xf numFmtId="0" fontId="8" fillId="13" borderId="6" xfId="0" applyFont="1" applyFill="1" applyBorder="1" applyAlignment="1" applyProtection="1">
      <alignment horizontal="center" vertical="center"/>
    </xf>
    <xf numFmtId="14" fontId="2" fillId="0" borderId="0" xfId="0" applyNumberFormat="1" applyFont="1" applyFill="1" applyAlignment="1" applyProtection="1">
      <alignment horizontal="center" vertical="center"/>
    </xf>
    <xf numFmtId="166" fontId="38" fillId="0" borderId="72" xfId="0" applyNumberFormat="1" applyFont="1" applyFill="1" applyBorder="1" applyAlignment="1" applyProtection="1">
      <alignment horizontal="right" vertical="center"/>
    </xf>
    <xf numFmtId="166" fontId="38" fillId="0" borderId="73" xfId="0" applyNumberFormat="1" applyFont="1" applyFill="1" applyBorder="1" applyAlignment="1" applyProtection="1">
      <alignment horizontal="right" vertical="center"/>
    </xf>
    <xf numFmtId="166" fontId="38" fillId="0" borderId="22" xfId="0" applyNumberFormat="1" applyFont="1" applyFill="1" applyBorder="1" applyAlignment="1" applyProtection="1">
      <alignment horizontal="right" vertical="center"/>
    </xf>
    <xf numFmtId="168" fontId="2" fillId="0" borderId="0" xfId="0" applyNumberFormat="1" applyFont="1" applyFill="1" applyAlignment="1" applyProtection="1">
      <alignment horizontal="center" vertical="center"/>
    </xf>
    <xf numFmtId="0" fontId="33" fillId="4" borderId="74" xfId="0" applyFont="1" applyFill="1" applyBorder="1" applyAlignment="1" applyProtection="1">
      <alignment horizontal="center" vertical="center" wrapText="1"/>
    </xf>
    <xf numFmtId="14" fontId="38" fillId="0" borderId="22" xfId="0" applyNumberFormat="1" applyFont="1" applyFill="1" applyBorder="1" applyAlignment="1" applyProtection="1">
      <alignment horizontal="right" vertical="center"/>
    </xf>
    <xf numFmtId="14" fontId="38" fillId="0" borderId="23" xfId="0" applyNumberFormat="1" applyFont="1" applyFill="1" applyBorder="1" applyAlignment="1" applyProtection="1">
      <alignment horizontal="right" vertical="center"/>
    </xf>
    <xf numFmtId="166" fontId="38" fillId="0" borderId="73" xfId="0" applyNumberFormat="1" applyFont="1" applyFill="1" applyBorder="1" applyAlignment="1" applyProtection="1">
      <alignment horizontal="right" vertical="center"/>
      <protection locked="0"/>
    </xf>
    <xf numFmtId="166" fontId="38" fillId="0" borderId="22" xfId="0" applyNumberFormat="1" applyFont="1" applyFill="1" applyBorder="1" applyAlignment="1" applyProtection="1">
      <alignment horizontal="right" vertical="center"/>
      <protection locked="0"/>
    </xf>
    <xf numFmtId="49" fontId="39" fillId="0" borderId="23" xfId="0" applyNumberFormat="1" applyFont="1" applyFill="1" applyBorder="1" applyAlignment="1" applyProtection="1">
      <alignment horizontal="center" vertical="center"/>
      <protection locked="0"/>
    </xf>
    <xf numFmtId="49" fontId="39" fillId="0" borderId="23" xfId="0" quotePrefix="1" applyNumberFormat="1" applyFont="1" applyFill="1" applyBorder="1" applyAlignment="1" applyProtection="1">
      <alignment horizontal="center" vertical="center"/>
      <protection locked="0"/>
    </xf>
    <xf numFmtId="166" fontId="38" fillId="0" borderId="23" xfId="0" applyNumberFormat="1" applyFont="1" applyFill="1" applyBorder="1" applyAlignment="1" applyProtection="1">
      <alignment horizontal="right" vertical="center"/>
      <protection locked="0"/>
    </xf>
    <xf numFmtId="0" fontId="31" fillId="4" borderId="85" xfId="0" applyFont="1" applyFill="1" applyBorder="1" applyAlignment="1" applyProtection="1">
      <alignment horizontal="center" vertical="center" textRotation="90"/>
    </xf>
    <xf numFmtId="0" fontId="35" fillId="4" borderId="80" xfId="0" applyFont="1" applyFill="1" applyBorder="1" applyAlignment="1" applyProtection="1">
      <alignment horizontal="center" vertical="center"/>
    </xf>
    <xf numFmtId="0" fontId="35" fillId="4" borderId="81" xfId="0" applyFont="1" applyFill="1" applyBorder="1" applyAlignment="1" applyProtection="1">
      <alignment horizontal="center" vertical="center"/>
    </xf>
    <xf numFmtId="0" fontId="33" fillId="4" borderId="81" xfId="0" applyFont="1" applyFill="1" applyBorder="1" applyAlignment="1" applyProtection="1">
      <alignment horizontal="center" vertical="center"/>
    </xf>
    <xf numFmtId="0" fontId="33" fillId="4" borderId="82" xfId="0" applyFont="1" applyFill="1" applyBorder="1" applyAlignment="1" applyProtection="1">
      <alignment horizontal="center" vertical="center"/>
    </xf>
    <xf numFmtId="165" fontId="35" fillId="4" borderId="80" xfId="0" applyNumberFormat="1" applyFont="1" applyFill="1" applyBorder="1" applyAlignment="1" applyProtection="1">
      <alignment horizontal="left" vertical="center"/>
    </xf>
    <xf numFmtId="165" fontId="35" fillId="4" borderId="81" xfId="0" applyNumberFormat="1" applyFont="1" applyFill="1" applyBorder="1" applyAlignment="1" applyProtection="1">
      <alignment horizontal="left" vertical="center"/>
    </xf>
    <xf numFmtId="165" fontId="34" fillId="4" borderId="81" xfId="0" applyNumberFormat="1" applyFont="1" applyFill="1" applyBorder="1" applyAlignment="1" applyProtection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24" fillId="0" borderId="36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</cellXfs>
  <cellStyles count="4">
    <cellStyle name="Euro" xfId="1"/>
    <cellStyle name="Hipervínculo" xfId="2" builtinId="8"/>
    <cellStyle name="Normal" xfId="0" builtinId="0"/>
    <cellStyle name="Normal 2" xfId="3"/>
  </cellStyles>
  <dxfs count="25">
    <dxf>
      <fill>
        <patternFill>
          <bgColor indexed="13"/>
        </patternFill>
      </fill>
    </dxf>
    <dxf>
      <fill>
        <patternFill patternType="gray125"/>
      </fill>
    </dxf>
    <dxf>
      <fill>
        <patternFill patternType="gray125">
          <bgColor indexed="65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12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 patternType="gray125"/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 patternType="gray125"/>
      </fill>
    </dxf>
    <dxf>
      <font>
        <condense val="0"/>
        <extend val="0"/>
        <color indexed="9"/>
      </font>
    </dxf>
    <dxf>
      <font>
        <condense val="0"/>
        <extend val="0"/>
        <color indexed="26"/>
      </font>
      <fill>
        <patternFill patternType="gray125">
          <bgColor indexed="9"/>
        </patternFill>
      </fill>
    </dxf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gray125"/>
      </fill>
    </dxf>
    <dxf>
      <fill>
        <patternFill patternType="gray125"/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11" dropStyle="combo" dx="16" fmlaLink="' Derechos de Inscripción '!$C$16" fmlaRange="' Datos de Organizadores '!$B$3:$Q$13" sel="1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Drop" dropLines="12" dropStyle="combo" dx="16" fmlaLink="' Datos de Organizadores '!$T$31" fmlaRange="' Datos de Organizadores '!$V$28:$V$44" noThreeD="1" sel="3" val="2"/>
</file>

<file path=xl/ctrlProps/ctrlProp17.xml><?xml version="1.0" encoding="utf-8"?>
<formControlPr xmlns="http://schemas.microsoft.com/office/spreadsheetml/2009/9/main" objectType="Drop" dropLines="12" dropStyle="combo" dx="16" fmlaLink="' Datos de Organizadores '!$AA$29" fmlaRange="' Datos de Organizadores '!$AA$30:$AA$41" noThreeD="1" sel="1" val="0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checked="Checked" firstButton="1" fmlaLink="' Datos de Organizadores '!$T$4" lockText="1" noThreeD="1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Radio" firstButton="1" lockText="1" noThreeD="1"/>
</file>

<file path=xl/ctrlProps/ctrlProp21.xml><?xml version="1.0" encoding="utf-8"?>
<formControlPr xmlns="http://schemas.microsoft.com/office/spreadsheetml/2009/9/main" objectType="Drop" dropLines="11" dropStyle="combo" dx="16" fmlaLink="' Derechos de Inscripción '!$C$16" fmlaRange="' Datos de Organizadores '!$B$3:$K$9" sel="1" val="0"/>
</file>

<file path=xl/ctrlProps/ctrlProp3.xml><?xml version="1.0" encoding="utf-8"?>
<formControlPr xmlns="http://schemas.microsoft.com/office/spreadsheetml/2009/9/main" objectType="Drop" dropLines="12" dropStyle="combo" dx="16" fmlaLink="' Datos de Organizadores '!$T$31" fmlaRange="' Datos de Organizadores '!$V$28:$V$38" noThreeD="1" sel="3" val="0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101600</xdr:colOff>
          <xdr:row>90</xdr:row>
          <xdr:rowOff>0</xdr:rowOff>
        </xdr:from>
        <xdr:to>
          <xdr:col>32</xdr:col>
          <xdr:colOff>114300</xdr:colOff>
          <xdr:row>92</xdr:row>
          <xdr:rowOff>215900</xdr:rowOff>
        </xdr:to>
        <xdr:grpSp>
          <xdr:nvGrpSpPr>
            <xdr:cNvPr id="1249" name="Group 153"/>
            <xdr:cNvGrpSpPr>
              <a:grpSpLocks/>
            </xdr:cNvGrpSpPr>
          </xdr:nvGrpSpPr>
          <xdr:grpSpPr bwMode="auto">
            <a:xfrm>
              <a:off x="6223577" y="10312977"/>
              <a:ext cx="843973" cy="441037"/>
              <a:chOff x="630" y="1414"/>
              <a:chExt cx="63" cy="55"/>
            </a:xfrm>
          </xdr:grpSpPr>
          <xdr:sp macro="" textlink="">
            <xdr:nvSpPr>
              <xdr:cNvPr id="1174" name="Group Box 150" hidden="1">
                <a:extLst>
                  <a:ext uri="{63B3BB69-23CF-44E3-9099-C40C66FF867C}">
                    <a14:compatExt spid="_x0000_s1174"/>
                  </a:ext>
                </a:extLst>
              </xdr:cNvPr>
              <xdr:cNvSpPr/>
            </xdr:nvSpPr>
            <xdr:spPr bwMode="auto">
              <a:xfrm>
                <a:off x="630" y="1414"/>
                <a:ext cx="63" cy="5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noFill/>
                  </a14:hiddenFill>
                </a:ext>
                <a:ext uri="{91240B29-F687-4F45-9708-019B960494DF}">
                  <a14:hiddenLine w="25400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75" name="Option Button 151" hidden="1">
                <a:extLst>
                  <a:ext uri="{63B3BB69-23CF-44E3-9099-C40C66FF867C}">
                    <a14:compatExt spid="_x0000_s1175"/>
                  </a:ext>
                </a:extLst>
              </xdr:cNvPr>
              <xdr:cNvSpPr/>
            </xdr:nvSpPr>
            <xdr:spPr bwMode="auto">
              <a:xfrm>
                <a:off x="634" y="1423"/>
                <a:ext cx="36" cy="1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25400">
                    <a:solidFill>
                      <a:srgbClr val="FFFFFF" mc:Ignorable="a14" a14:legacySpreadsheetColorIndex="9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1176" name="Option Button 152" hidden="1">
                <a:extLst>
                  <a:ext uri="{63B3BB69-23CF-44E3-9099-C40C66FF867C}">
                    <a14:compatExt spid="_x0000_s1176"/>
                  </a:ext>
                </a:extLst>
              </xdr:cNvPr>
              <xdr:cNvSpPr/>
            </xdr:nvSpPr>
            <xdr:spPr bwMode="auto">
              <a:xfrm>
                <a:off x="634" y="1446"/>
                <a:ext cx="48" cy="1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25400">
                    <a:solidFill>
                      <a:srgbClr val="FFFFFF" mc:Ignorable="a14" a14:legacySpreadsheetColorIndex="9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66675</xdr:rowOff>
        </xdr:from>
        <xdr:to>
          <xdr:col>32</xdr:col>
          <xdr:colOff>142875</xdr:colOff>
          <xdr:row>8</xdr:row>
          <xdr:rowOff>104775</xdr:rowOff>
        </xdr:to>
        <xdr:sp macro="" textlink="">
          <xdr:nvSpPr>
            <xdr:cNvPr id="1070" name="Drop Down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7</xdr:row>
          <xdr:rowOff>38100</xdr:rowOff>
        </xdr:from>
        <xdr:to>
          <xdr:col>15</xdr:col>
          <xdr:colOff>38100</xdr:colOff>
          <xdr:row>8</xdr:row>
          <xdr:rowOff>85725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16</xdr:col>
      <xdr:colOff>79375</xdr:colOff>
      <xdr:row>72</xdr:row>
      <xdr:rowOff>0</xdr:rowOff>
    </xdr:from>
    <xdr:to>
      <xdr:col>32</xdr:col>
      <xdr:colOff>187327</xdr:colOff>
      <xdr:row>72</xdr:row>
      <xdr:rowOff>0</xdr:rowOff>
    </xdr:to>
    <xdr:sp macro="" textlink="">
      <xdr:nvSpPr>
        <xdr:cNvPr id="1121" name="Text Box 97"/>
        <xdr:cNvSpPr txBox="1">
          <a:spLocks noChangeArrowheads="1"/>
        </xdr:cNvSpPr>
      </xdr:nvSpPr>
      <xdr:spPr bwMode="auto">
        <a:xfrm>
          <a:off x="3943350" y="9105900"/>
          <a:ext cx="3238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El concursante declara bajo su única responsabilidad que el vehículo debe quedar inscrito en los Campeonatos, Copas y Trofeos indicados en este apartado.</a:t>
          </a:r>
        </a:p>
      </xdr:txBody>
    </xdr:sp>
    <xdr:clientData/>
  </xdr:twoCellAnchor>
  <xdr:twoCellAnchor>
    <xdr:from>
      <xdr:col>28</xdr:col>
      <xdr:colOff>101600</xdr:colOff>
      <xdr:row>90</xdr:row>
      <xdr:rowOff>0</xdr:rowOff>
    </xdr:from>
    <xdr:to>
      <xdr:col>32</xdr:col>
      <xdr:colOff>114300</xdr:colOff>
      <xdr:row>93</xdr:row>
      <xdr:rowOff>12700</xdr:rowOff>
    </xdr:to>
    <xdr:sp macro="" textlink="">
      <xdr:nvSpPr>
        <xdr:cNvPr id="1251" name="Rectangle 154"/>
        <xdr:cNvSpPr>
          <a:spLocks noChangeArrowheads="1"/>
        </xdr:cNvSpPr>
      </xdr:nvSpPr>
      <xdr:spPr bwMode="auto">
        <a:xfrm>
          <a:off x="7200900" y="10121900"/>
          <a:ext cx="977900" cy="4699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238125</xdr:colOff>
          <xdr:row>67</xdr:row>
          <xdr:rowOff>0</xdr:rowOff>
        </xdr:from>
        <xdr:to>
          <xdr:col>32</xdr:col>
          <xdr:colOff>47625</xdr:colOff>
          <xdr:row>67</xdr:row>
          <xdr:rowOff>200025</xdr:rowOff>
        </xdr:to>
        <xdr:sp macro="" textlink="">
          <xdr:nvSpPr>
            <xdr:cNvPr id="1181" name="Drop Down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143</xdr:row>
          <xdr:rowOff>161925</xdr:rowOff>
        </xdr:from>
        <xdr:to>
          <xdr:col>28</xdr:col>
          <xdr:colOff>104775</xdr:colOff>
          <xdr:row>145</xdr:row>
          <xdr:rowOff>9525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143</xdr:row>
          <xdr:rowOff>180975</xdr:rowOff>
        </xdr:from>
        <xdr:to>
          <xdr:col>31</xdr:col>
          <xdr:colOff>142875</xdr:colOff>
          <xdr:row>145</xdr:row>
          <xdr:rowOff>28575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144</xdr:row>
          <xdr:rowOff>0</xdr:rowOff>
        </xdr:from>
        <xdr:to>
          <xdr:col>23</xdr:col>
          <xdr:colOff>123825</xdr:colOff>
          <xdr:row>145</xdr:row>
          <xdr:rowOff>28575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143</xdr:row>
          <xdr:rowOff>180975</xdr:rowOff>
        </xdr:from>
        <xdr:to>
          <xdr:col>21</xdr:col>
          <xdr:colOff>28575</xdr:colOff>
          <xdr:row>145</xdr:row>
          <xdr:rowOff>28575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145</xdr:row>
          <xdr:rowOff>0</xdr:rowOff>
        </xdr:from>
        <xdr:to>
          <xdr:col>23</xdr:col>
          <xdr:colOff>123825</xdr:colOff>
          <xdr:row>146</xdr:row>
          <xdr:rowOff>28575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144</xdr:row>
          <xdr:rowOff>180975</xdr:rowOff>
        </xdr:from>
        <xdr:to>
          <xdr:col>21</xdr:col>
          <xdr:colOff>28575</xdr:colOff>
          <xdr:row>146</xdr:row>
          <xdr:rowOff>28575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146</xdr:row>
          <xdr:rowOff>0</xdr:rowOff>
        </xdr:from>
        <xdr:to>
          <xdr:col>23</xdr:col>
          <xdr:colOff>123825</xdr:colOff>
          <xdr:row>147</xdr:row>
          <xdr:rowOff>28575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145</xdr:row>
          <xdr:rowOff>180975</xdr:rowOff>
        </xdr:from>
        <xdr:to>
          <xdr:col>21</xdr:col>
          <xdr:colOff>28575</xdr:colOff>
          <xdr:row>147</xdr:row>
          <xdr:rowOff>28575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144</xdr:row>
          <xdr:rowOff>161925</xdr:rowOff>
        </xdr:from>
        <xdr:to>
          <xdr:col>28</xdr:col>
          <xdr:colOff>104775</xdr:colOff>
          <xdr:row>146</xdr:row>
          <xdr:rowOff>9525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144</xdr:row>
          <xdr:rowOff>180975</xdr:rowOff>
        </xdr:from>
        <xdr:to>
          <xdr:col>31</xdr:col>
          <xdr:colOff>142875</xdr:colOff>
          <xdr:row>146</xdr:row>
          <xdr:rowOff>28575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145</xdr:row>
          <xdr:rowOff>161925</xdr:rowOff>
        </xdr:from>
        <xdr:to>
          <xdr:col>28</xdr:col>
          <xdr:colOff>104775</xdr:colOff>
          <xdr:row>147</xdr:row>
          <xdr:rowOff>9525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145</xdr:row>
          <xdr:rowOff>180975</xdr:rowOff>
        </xdr:from>
        <xdr:to>
          <xdr:col>31</xdr:col>
          <xdr:colOff>142875</xdr:colOff>
          <xdr:row>147</xdr:row>
          <xdr:rowOff>28575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67</xdr:row>
          <xdr:rowOff>28575</xdr:rowOff>
        </xdr:from>
        <xdr:to>
          <xdr:col>26</xdr:col>
          <xdr:colOff>28575</xdr:colOff>
          <xdr:row>67</xdr:row>
          <xdr:rowOff>228600</xdr:rowOff>
        </xdr:to>
        <xdr:sp macro="" textlink="">
          <xdr:nvSpPr>
            <xdr:cNvPr id="1239" name="Drop Down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67</xdr:row>
          <xdr:rowOff>0</xdr:rowOff>
        </xdr:from>
        <xdr:to>
          <xdr:col>32</xdr:col>
          <xdr:colOff>180975</xdr:colOff>
          <xdr:row>67</xdr:row>
          <xdr:rowOff>200025</xdr:rowOff>
        </xdr:to>
        <xdr:sp macro="" textlink="">
          <xdr:nvSpPr>
            <xdr:cNvPr id="1240" name="Drop Down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1</xdr:col>
      <xdr:colOff>163286</xdr:colOff>
      <xdr:row>9</xdr:row>
      <xdr:rowOff>36286</xdr:rowOff>
    </xdr:from>
    <xdr:to>
      <xdr:col>11</xdr:col>
      <xdr:colOff>122938</xdr:colOff>
      <xdr:row>14</xdr:row>
      <xdr:rowOff>71157</xdr:rowOff>
    </xdr:to>
    <xdr:pic>
      <xdr:nvPicPr>
        <xdr:cNvPr id="29" name="Imagen 2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1286" y="1651000"/>
          <a:ext cx="2445223" cy="715228"/>
        </a:xfrm>
        <a:prstGeom prst="rect">
          <a:avLst/>
        </a:prstGeom>
      </xdr:spPr>
    </xdr:pic>
    <xdr:clientData/>
  </xdr:twoCellAnchor>
  <xdr:twoCellAnchor editAs="oneCell">
    <xdr:from>
      <xdr:col>16384</xdr:col>
      <xdr:colOff>1186977</xdr:colOff>
      <xdr:row>31</xdr:row>
      <xdr:rowOff>0</xdr:rowOff>
    </xdr:from>
    <xdr:to>
      <xdr:col>16384</xdr:col>
      <xdr:colOff>765175</xdr:colOff>
      <xdr:row>39</xdr:row>
      <xdr:rowOff>43942</xdr:rowOff>
    </xdr:to>
    <xdr:pic>
      <xdr:nvPicPr>
        <xdr:cNvPr id="30" name="Imagen 2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67477" y="3791857"/>
          <a:ext cx="2445223" cy="715228"/>
        </a:xfrm>
        <a:prstGeom prst="rect">
          <a:avLst/>
        </a:prstGeom>
      </xdr:spPr>
    </xdr:pic>
    <xdr:clientData/>
  </xdr:twoCellAnchor>
  <xdr:twoCellAnchor editAs="oneCell">
    <xdr:from>
      <xdr:col>1</xdr:col>
      <xdr:colOff>188686</xdr:colOff>
      <xdr:row>103</xdr:row>
      <xdr:rowOff>16329</xdr:rowOff>
    </xdr:from>
    <xdr:to>
      <xdr:col>11</xdr:col>
      <xdr:colOff>148338</xdr:colOff>
      <xdr:row>122</xdr:row>
      <xdr:rowOff>69342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686" y="11963400"/>
          <a:ext cx="2445223" cy="7152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9525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s%20documentos\Google%20Drive\2014\Anuario%202014\Rallyes\Organizadores\hoja_inscripcion_rall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Datos de Organizadores 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omments" Target="../comments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JOSEA@HOTMAIL.COM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rourense@bme.es" TargetMode="External"/><Relationship Id="rId4" Type="http://schemas.openxmlformats.org/officeDocument/2006/relationships/ctrlProp" Target="../ctrlProps/ctrlProp2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faa@faa.net" TargetMode="External"/><Relationship Id="rId2" Type="http://schemas.openxmlformats.org/officeDocument/2006/relationships/hyperlink" Target="mailto:faa@faa.net" TargetMode="External"/><Relationship Id="rId1" Type="http://schemas.openxmlformats.org/officeDocument/2006/relationships/hyperlink" Target="mailto:faa@faa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A1:AJ319"/>
  <sheetViews>
    <sheetView showGridLines="0" showRowColHeaders="0" showZeros="0" tabSelected="1" showOutlineSymbols="0" topLeftCell="A93" zoomScale="110" zoomScaleNormal="110" zoomScalePageLayoutView="110" workbookViewId="0">
      <selection activeCell="L120" sqref="L120:Y120"/>
    </sheetView>
  </sheetViews>
  <sheetFormatPr baseColWidth="10" defaultColWidth="0" defaultRowHeight="15" customHeight="1" zeroHeight="1" x14ac:dyDescent="0.2"/>
  <cols>
    <col min="1" max="1" width="6.7109375" style="72" customWidth="1"/>
    <col min="2" max="2" width="2.42578125" style="72" customWidth="1"/>
    <col min="3" max="3" width="4.7109375" style="72" customWidth="1"/>
    <col min="4" max="7" width="3.42578125" style="72" customWidth="1"/>
    <col min="8" max="8" width="4.42578125" style="72" customWidth="1"/>
    <col min="9" max="9" width="2.28515625" style="72" customWidth="1"/>
    <col min="10" max="10" width="3.42578125" style="72" customWidth="1"/>
    <col min="11" max="11" width="1.28515625" style="72" customWidth="1"/>
    <col min="12" max="12" width="7.28515625" style="72" customWidth="1"/>
    <col min="13" max="14" width="3.42578125" style="72" customWidth="1"/>
    <col min="15" max="15" width="2.7109375" style="72" customWidth="1"/>
    <col min="16" max="16" width="2" style="72" customWidth="1"/>
    <col min="17" max="17" width="3.7109375" style="72" customWidth="1"/>
    <col min="18" max="18" width="2" style="72" customWidth="1"/>
    <col min="19" max="19" width="1.140625" style="72" customWidth="1"/>
    <col min="20" max="21" width="2" style="72" customWidth="1"/>
    <col min="22" max="23" width="3.42578125" style="72" customWidth="1"/>
    <col min="24" max="24" width="4.7109375" style="72" customWidth="1"/>
    <col min="25" max="26" width="2.7109375" style="72" customWidth="1"/>
    <col min="27" max="27" width="3.28515625" style="72" customWidth="1"/>
    <col min="28" max="28" width="3.42578125" style="72" customWidth="1"/>
    <col min="29" max="29" width="2.7109375" style="72" customWidth="1"/>
    <col min="30" max="30" width="2" style="72" customWidth="1"/>
    <col min="31" max="31" width="3.42578125" style="72" customWidth="1"/>
    <col min="32" max="32" width="4.42578125" style="72" customWidth="1"/>
    <col min="33" max="33" width="3.42578125" style="72" customWidth="1"/>
    <col min="34" max="34" width="2.42578125" style="72" customWidth="1"/>
    <col min="35" max="35" width="6.7109375" style="72" customWidth="1"/>
    <col min="36" max="36" width="1.140625" style="72" customWidth="1"/>
    <col min="37" max="16384" width="11.42578125" style="72" hidden="1"/>
  </cols>
  <sheetData>
    <row r="1" spans="2:34" ht="5.0999999999999996" customHeight="1" x14ac:dyDescent="0.2"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490"/>
      <c r="R1" s="490"/>
      <c r="S1" s="490"/>
      <c r="T1" s="490"/>
      <c r="U1" s="490"/>
      <c r="V1" s="490"/>
      <c r="W1" s="490"/>
      <c r="X1" s="490"/>
      <c r="Y1" s="490"/>
      <c r="Z1" s="490"/>
      <c r="AA1" s="490"/>
      <c r="AB1" s="490"/>
      <c r="AC1" s="490"/>
      <c r="AD1" s="490"/>
      <c r="AE1" s="490"/>
      <c r="AF1" s="490"/>
      <c r="AG1" s="490"/>
      <c r="AH1" s="490"/>
    </row>
    <row r="2" spans="2:34" s="73" customFormat="1" ht="32.1" customHeight="1" x14ac:dyDescent="0.2">
      <c r="B2" s="68"/>
      <c r="C2" s="510" t="s">
        <v>270</v>
      </c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  <c r="P2" s="510"/>
      <c r="Q2" s="510"/>
      <c r="R2" s="510"/>
      <c r="S2" s="510"/>
      <c r="T2" s="510"/>
      <c r="U2" s="510"/>
      <c r="V2" s="510"/>
      <c r="W2" s="510"/>
      <c r="X2" s="510"/>
      <c r="Y2" s="510"/>
      <c r="Z2" s="510"/>
      <c r="AA2" s="510"/>
      <c r="AB2" s="510"/>
      <c r="AC2" s="510"/>
      <c r="AD2" s="510"/>
      <c r="AE2" s="510"/>
      <c r="AF2" s="510"/>
      <c r="AG2" s="510"/>
      <c r="AH2" s="69"/>
    </row>
    <row r="3" spans="2:34" s="73" customFormat="1" ht="12" customHeight="1" x14ac:dyDescent="0.2">
      <c r="B3" s="70"/>
      <c r="C3" s="76" t="s">
        <v>54</v>
      </c>
      <c r="D3" s="67" t="s">
        <v>53</v>
      </c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71"/>
    </row>
    <row r="4" spans="2:34" s="73" customFormat="1" ht="12" customHeight="1" x14ac:dyDescent="0.2">
      <c r="B4" s="70"/>
      <c r="C4" s="76" t="s">
        <v>55</v>
      </c>
      <c r="D4" s="67" t="s">
        <v>207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71"/>
    </row>
    <row r="5" spans="2:34" s="73" customFormat="1" ht="12" customHeight="1" x14ac:dyDescent="0.2">
      <c r="B5" s="70"/>
      <c r="C5" s="76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71"/>
    </row>
    <row r="6" spans="2:34" s="73" customFormat="1" ht="24" customHeight="1" x14ac:dyDescent="0.2">
      <c r="B6" s="494" t="s">
        <v>208</v>
      </c>
      <c r="C6" s="495"/>
      <c r="D6" s="495"/>
      <c r="E6" s="495"/>
      <c r="F6" s="495"/>
      <c r="G6" s="495"/>
      <c r="H6" s="495"/>
      <c r="I6" s="495"/>
      <c r="J6" s="495"/>
      <c r="K6" s="495"/>
      <c r="L6" s="495"/>
      <c r="M6" s="495"/>
      <c r="N6" s="495"/>
      <c r="O6" s="495"/>
      <c r="P6" s="495"/>
      <c r="Q6" s="495"/>
      <c r="R6" s="495"/>
      <c r="S6" s="495"/>
      <c r="T6" s="495"/>
      <c r="U6" s="495"/>
      <c r="V6" s="495"/>
      <c r="W6" s="495"/>
      <c r="X6" s="495"/>
      <c r="Y6" s="495"/>
      <c r="Z6" s="495"/>
      <c r="AA6" s="495"/>
      <c r="AB6" s="495"/>
      <c r="AC6" s="495"/>
      <c r="AD6" s="495"/>
      <c r="AE6" s="495"/>
      <c r="AF6" s="495"/>
      <c r="AG6" s="495"/>
      <c r="AH6" s="496"/>
    </row>
    <row r="7" spans="2:34" ht="5.0999999999999996" customHeight="1" x14ac:dyDescent="0.2">
      <c r="B7" s="77"/>
      <c r="C7" s="78"/>
      <c r="D7" s="79"/>
      <c r="E7" s="80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81"/>
      <c r="Z7" s="81"/>
      <c r="AA7" s="81"/>
      <c r="AB7" s="81"/>
      <c r="AC7" s="81"/>
      <c r="AD7" s="81"/>
      <c r="AE7" s="81"/>
      <c r="AF7" s="81"/>
      <c r="AG7" s="81"/>
      <c r="AH7" s="81"/>
    </row>
    <row r="8" spans="2:34" ht="12.75" customHeight="1" x14ac:dyDescent="0.15">
      <c r="B8" s="499" t="str">
        <f>Opcion</f>
        <v>ESTADO NORMAL (Todos los datos visibles)</v>
      </c>
      <c r="C8" s="500"/>
      <c r="D8" s="500"/>
      <c r="E8" s="500"/>
      <c r="F8" s="500"/>
      <c r="G8" s="500"/>
      <c r="H8" s="500"/>
      <c r="I8" s="500"/>
      <c r="J8" s="500"/>
      <c r="K8" s="500"/>
      <c r="L8" s="500"/>
      <c r="M8" s="500"/>
      <c r="N8" s="500"/>
      <c r="O8" s="85"/>
      <c r="P8" s="77"/>
      <c r="Q8" s="501" t="s">
        <v>187</v>
      </c>
      <c r="R8" s="502"/>
      <c r="S8" s="502"/>
      <c r="T8" s="502"/>
      <c r="U8" s="502"/>
      <c r="V8" s="502"/>
      <c r="W8" s="502"/>
      <c r="X8" s="502"/>
      <c r="Y8" s="502"/>
      <c r="Z8" s="502"/>
      <c r="AA8" s="502"/>
      <c r="AB8" s="502"/>
      <c r="AC8" s="502"/>
      <c r="AD8" s="502"/>
      <c r="AE8" s="502"/>
      <c r="AF8" s="502"/>
      <c r="AG8" s="502"/>
      <c r="AH8" s="503"/>
    </row>
    <row r="9" spans="2:34" s="73" customFormat="1" ht="12.75" customHeight="1" x14ac:dyDescent="0.2">
      <c r="B9" s="497" t="str">
        <f>Opcion2</f>
        <v>Active la casilla para imprimir un Boletín de Inscripción vacío</v>
      </c>
      <c r="C9" s="498"/>
      <c r="D9" s="498"/>
      <c r="E9" s="498"/>
      <c r="F9" s="498"/>
      <c r="G9" s="498"/>
      <c r="H9" s="498"/>
      <c r="I9" s="498"/>
      <c r="J9" s="498"/>
      <c r="K9" s="498"/>
      <c r="L9" s="498"/>
      <c r="M9" s="498"/>
      <c r="N9" s="498"/>
      <c r="O9" s="82"/>
      <c r="Q9" s="504"/>
      <c r="R9" s="505"/>
      <c r="S9" s="505"/>
      <c r="T9" s="505"/>
      <c r="U9" s="505"/>
      <c r="V9" s="505"/>
      <c r="W9" s="505"/>
      <c r="X9" s="505"/>
      <c r="Y9" s="505"/>
      <c r="Z9" s="505"/>
      <c r="AA9" s="505"/>
      <c r="AB9" s="505"/>
      <c r="AC9" s="505"/>
      <c r="AD9" s="505"/>
      <c r="AE9" s="505"/>
      <c r="AF9" s="505"/>
      <c r="AG9" s="505"/>
      <c r="AH9" s="506"/>
    </row>
    <row r="10" spans="2:34" ht="5.0999999999999996" customHeight="1" x14ac:dyDescent="0.2">
      <c r="B10" s="74"/>
      <c r="C10" s="78"/>
      <c r="D10" s="79"/>
      <c r="E10" s="80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81"/>
      <c r="Z10" s="81"/>
      <c r="AA10" s="81"/>
      <c r="AB10" s="81"/>
      <c r="AC10" s="81"/>
      <c r="AD10" s="81"/>
      <c r="AE10" s="81"/>
      <c r="AF10" s="81"/>
      <c r="AG10" s="81"/>
      <c r="AH10" s="75"/>
    </row>
    <row r="11" spans="2:34" ht="13.5" customHeight="1" x14ac:dyDescent="0.2">
      <c r="B11" s="84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9"/>
    </row>
    <row r="12" spans="2:34" ht="17.25" customHeight="1" x14ac:dyDescent="0.2">
      <c r="B12" s="42"/>
      <c r="C12" s="6"/>
      <c r="D12" s="6"/>
      <c r="E12" s="6"/>
      <c r="F12" s="6"/>
      <c r="G12" s="351">
        <f ca="1">NOW()</f>
        <v>42593.458385879632</v>
      </c>
      <c r="H12" s="351"/>
      <c r="I12" s="351"/>
      <c r="J12" s="351"/>
      <c r="K12" s="48"/>
      <c r="L12" s="352" t="s">
        <v>224</v>
      </c>
      <c r="M12" s="352"/>
      <c r="N12" s="352"/>
      <c r="O12" s="352"/>
      <c r="P12" s="352"/>
      <c r="Q12" s="352"/>
      <c r="R12" s="352"/>
      <c r="S12" s="352"/>
      <c r="T12" s="352"/>
      <c r="U12" s="352"/>
      <c r="V12" s="352"/>
      <c r="W12" s="352"/>
      <c r="X12" s="352"/>
      <c r="Y12" s="352"/>
      <c r="Z12" s="48"/>
      <c r="AA12" s="48"/>
      <c r="AB12" s="48"/>
      <c r="AC12" s="48"/>
      <c r="AD12" s="48"/>
      <c r="AE12" s="48"/>
      <c r="AF12" s="48"/>
      <c r="AG12" s="48"/>
      <c r="AH12" s="43"/>
    </row>
    <row r="13" spans="2:34" ht="3" customHeight="1" x14ac:dyDescent="0.2">
      <c r="B13" s="42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43"/>
    </row>
    <row r="14" spans="2:34" ht="16.5" customHeight="1" x14ac:dyDescent="0.2">
      <c r="B14" s="42"/>
      <c r="C14" s="6"/>
      <c r="D14" s="6"/>
      <c r="E14" s="6"/>
      <c r="F14" s="6"/>
      <c r="G14" s="48"/>
      <c r="H14" s="48"/>
      <c r="I14" s="48"/>
      <c r="J14" s="48"/>
      <c r="K14" s="48"/>
      <c r="L14" s="353" t="s">
        <v>311</v>
      </c>
      <c r="M14" s="353"/>
      <c r="N14" s="353"/>
      <c r="O14" s="353"/>
      <c r="P14" s="353"/>
      <c r="Q14" s="353"/>
      <c r="R14" s="353"/>
      <c r="S14" s="353"/>
      <c r="T14" s="353"/>
      <c r="U14" s="353"/>
      <c r="V14" s="353"/>
      <c r="W14" s="353"/>
      <c r="X14" s="353"/>
      <c r="Y14" s="353"/>
      <c r="Z14" s="48"/>
      <c r="AA14" s="48"/>
      <c r="AB14" s="48"/>
      <c r="AC14" s="48"/>
      <c r="AD14" s="48"/>
      <c r="AE14" s="48"/>
      <c r="AF14" s="48"/>
      <c r="AG14" s="48"/>
      <c r="AH14" s="43"/>
    </row>
    <row r="15" spans="2:34" ht="6.75" customHeight="1" x14ac:dyDescent="0.2">
      <c r="B15" s="42"/>
      <c r="C15" s="6"/>
      <c r="D15" s="6"/>
      <c r="E15" s="6"/>
      <c r="F15" s="6"/>
      <c r="G15" s="6"/>
      <c r="H15" s="137"/>
      <c r="I15" s="137"/>
      <c r="J15" s="137"/>
      <c r="K15" s="137"/>
      <c r="L15" s="353"/>
      <c r="M15" s="353"/>
      <c r="N15" s="353"/>
      <c r="O15" s="353"/>
      <c r="P15" s="353"/>
      <c r="Q15" s="353"/>
      <c r="R15" s="353"/>
      <c r="S15" s="353"/>
      <c r="T15" s="353"/>
      <c r="U15" s="353"/>
      <c r="V15" s="353"/>
      <c r="W15" s="353"/>
      <c r="X15" s="353"/>
      <c r="Y15" s="353"/>
      <c r="Z15" s="137"/>
      <c r="AA15" s="137"/>
      <c r="AB15" s="137"/>
      <c r="AC15" s="137"/>
      <c r="AD15" s="137"/>
      <c r="AE15" s="137"/>
      <c r="AF15" s="137"/>
      <c r="AG15" s="137"/>
      <c r="AH15" s="43"/>
    </row>
    <row r="16" spans="2:34" ht="2.25" customHeight="1" x14ac:dyDescent="0.2">
      <c r="B16" s="44">
        <v>3</v>
      </c>
      <c r="C16" s="6"/>
      <c r="D16" s="6"/>
      <c r="E16" s="6"/>
      <c r="F16" s="6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3"/>
    </row>
    <row r="17" spans="2:34" ht="12" customHeight="1" x14ac:dyDescent="0.2">
      <c r="B17" s="44"/>
      <c r="C17" s="354" t="s">
        <v>21</v>
      </c>
      <c r="D17" s="355"/>
      <c r="E17" s="355"/>
      <c r="F17" s="355"/>
      <c r="G17" s="355"/>
      <c r="H17" s="355"/>
      <c r="I17" s="355"/>
      <c r="J17" s="355"/>
      <c r="K17" s="355"/>
      <c r="L17" s="355"/>
      <c r="M17" s="355"/>
      <c r="N17" s="355"/>
      <c r="O17" s="355"/>
      <c r="P17" s="355"/>
      <c r="Q17" s="355"/>
      <c r="R17" s="355"/>
      <c r="S17" s="355"/>
      <c r="T17" s="355"/>
      <c r="U17" s="355"/>
      <c r="V17" s="355"/>
      <c r="W17" s="355"/>
      <c r="X17" s="356"/>
      <c r="Y17" s="110"/>
      <c r="Z17" s="354" t="s">
        <v>202</v>
      </c>
      <c r="AA17" s="355"/>
      <c r="AB17" s="355"/>
      <c r="AC17" s="355"/>
      <c r="AD17" s="355"/>
      <c r="AE17" s="355"/>
      <c r="AF17" s="355"/>
      <c r="AG17" s="356"/>
      <c r="AH17" s="43"/>
    </row>
    <row r="18" spans="2:34" ht="6" customHeight="1" x14ac:dyDescent="0.2">
      <c r="B18" s="44"/>
      <c r="C18" s="308" t="str">
        <f>IF(Blanco=TRUE,"",' Derechos de Inscripción '!B18)</f>
        <v>CONIL KR24</v>
      </c>
      <c r="D18" s="309"/>
      <c r="E18" s="309"/>
      <c r="F18" s="309"/>
      <c r="G18" s="309"/>
      <c r="H18" s="309"/>
      <c r="I18" s="309"/>
      <c r="J18" s="309"/>
      <c r="K18" s="309"/>
      <c r="L18" s="309"/>
      <c r="M18" s="309"/>
      <c r="N18" s="309"/>
      <c r="O18" s="309"/>
      <c r="P18" s="309"/>
      <c r="Q18" s="309"/>
      <c r="R18" s="309"/>
      <c r="S18" s="309"/>
      <c r="T18" s="309"/>
      <c r="U18" s="309"/>
      <c r="V18" s="309"/>
      <c r="W18" s="309"/>
      <c r="X18" s="310"/>
      <c r="Y18" s="110"/>
      <c r="Z18" s="314">
        <f>IF(Blanco=TRUE,"",' Derechos de Inscripción '!L38)</f>
        <v>42617</v>
      </c>
      <c r="AA18" s="315"/>
      <c r="AB18" s="315"/>
      <c r="AC18" s="315"/>
      <c r="AD18" s="315"/>
      <c r="AE18" s="315"/>
      <c r="AF18" s="315"/>
      <c r="AG18" s="316"/>
      <c r="AH18" s="43"/>
    </row>
    <row r="19" spans="2:34" ht="12" customHeight="1" x14ac:dyDescent="0.2">
      <c r="B19" s="44"/>
      <c r="C19" s="311"/>
      <c r="D19" s="312"/>
      <c r="E19" s="312"/>
      <c r="F19" s="312"/>
      <c r="G19" s="312"/>
      <c r="H19" s="312"/>
      <c r="I19" s="312"/>
      <c r="J19" s="312"/>
      <c r="K19" s="312"/>
      <c r="L19" s="312"/>
      <c r="M19" s="312"/>
      <c r="N19" s="312"/>
      <c r="O19" s="312"/>
      <c r="P19" s="312"/>
      <c r="Q19" s="312"/>
      <c r="R19" s="312"/>
      <c r="S19" s="312"/>
      <c r="T19" s="312"/>
      <c r="U19" s="312"/>
      <c r="V19" s="312"/>
      <c r="W19" s="312"/>
      <c r="X19" s="313"/>
      <c r="Y19" s="110"/>
      <c r="Z19" s="317"/>
      <c r="AA19" s="318"/>
      <c r="AB19" s="318"/>
      <c r="AC19" s="318"/>
      <c r="AD19" s="318"/>
      <c r="AE19" s="318"/>
      <c r="AF19" s="318"/>
      <c r="AG19" s="319"/>
      <c r="AH19" s="43"/>
    </row>
    <row r="20" spans="2:34" ht="6" customHeight="1" x14ac:dyDescent="0.2">
      <c r="B20" s="44"/>
      <c r="C20" s="24"/>
      <c r="D20" s="24"/>
      <c r="E20" s="24"/>
      <c r="F20" s="24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24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43"/>
    </row>
    <row r="21" spans="2:34" ht="20.100000000000001" customHeight="1" x14ac:dyDescent="0.15">
      <c r="B21" s="42"/>
      <c r="C21" s="491" t="str">
        <f>IF(Blanco=TRUE,"",' Derechos de Inscripción '!D21)</f>
        <v>Federacion Andaluza de Automovilismo</v>
      </c>
      <c r="D21" s="492"/>
      <c r="E21" s="492"/>
      <c r="F21" s="492"/>
      <c r="G21" s="492"/>
      <c r="H21" s="492"/>
      <c r="I21" s="492"/>
      <c r="J21" s="492"/>
      <c r="K21" s="492"/>
      <c r="L21" s="492"/>
      <c r="M21" s="492"/>
      <c r="N21" s="492"/>
      <c r="O21" s="492"/>
      <c r="P21" s="493"/>
      <c r="Q21" s="6"/>
      <c r="R21" s="481" t="s">
        <v>182</v>
      </c>
      <c r="S21" s="482"/>
      <c r="T21" s="482"/>
      <c r="U21" s="482"/>
      <c r="V21" s="482"/>
      <c r="W21" s="482"/>
      <c r="X21" s="482"/>
      <c r="Y21" s="482"/>
      <c r="Z21" s="482"/>
      <c r="AA21" s="482"/>
      <c r="AB21" s="482"/>
      <c r="AC21" s="482"/>
      <c r="AD21" s="482"/>
      <c r="AE21" s="482"/>
      <c r="AF21" s="482"/>
      <c r="AG21" s="483"/>
      <c r="AH21" s="43"/>
    </row>
    <row r="22" spans="2:34" ht="6.75" customHeight="1" x14ac:dyDescent="0.2">
      <c r="B22" s="42"/>
      <c r="C22" s="477" t="str">
        <f>IF(Blanco=TRUE,"",' Derechos de Inscripción '!D22)</f>
        <v xml:space="preserve">C/ Sto. Domingo, nº 22 Local 1- Edif. Almería </v>
      </c>
      <c r="D22" s="478"/>
      <c r="E22" s="478"/>
      <c r="F22" s="478"/>
      <c r="G22" s="478"/>
      <c r="H22" s="478"/>
      <c r="I22" s="478"/>
      <c r="J22" s="478"/>
      <c r="K22" s="478"/>
      <c r="L22" s="478"/>
      <c r="M22" s="478"/>
      <c r="N22" s="478"/>
      <c r="O22" s="478"/>
      <c r="P22" s="479"/>
      <c r="Q22" s="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43"/>
    </row>
    <row r="23" spans="2:34" ht="6.75" customHeight="1" x14ac:dyDescent="0.2">
      <c r="B23" s="42"/>
      <c r="C23" s="477"/>
      <c r="D23" s="478"/>
      <c r="E23" s="478"/>
      <c r="F23" s="478"/>
      <c r="G23" s="478"/>
      <c r="H23" s="478"/>
      <c r="I23" s="478"/>
      <c r="J23" s="478"/>
      <c r="K23" s="478"/>
      <c r="L23" s="478"/>
      <c r="M23" s="478"/>
      <c r="N23" s="478"/>
      <c r="O23" s="478"/>
      <c r="P23" s="479"/>
      <c r="Q23" s="6"/>
      <c r="R23" s="320" t="s">
        <v>183</v>
      </c>
      <c r="S23" s="321"/>
      <c r="T23" s="321"/>
      <c r="U23" s="321"/>
      <c r="V23" s="321"/>
      <c r="W23" s="321"/>
      <c r="X23" s="321"/>
      <c r="Y23" s="321"/>
      <c r="Z23" s="322"/>
      <c r="AA23" s="484" t="s">
        <v>184</v>
      </c>
      <c r="AB23" s="485"/>
      <c r="AC23" s="485"/>
      <c r="AD23" s="486"/>
      <c r="AE23" s="320" t="s">
        <v>188</v>
      </c>
      <c r="AF23" s="321"/>
      <c r="AG23" s="322"/>
      <c r="AH23" s="43"/>
    </row>
    <row r="24" spans="2:34" ht="6.75" customHeight="1" x14ac:dyDescent="0.2">
      <c r="B24" s="42"/>
      <c r="C24" s="507" t="str">
        <f>IF(Blanco=TRUE,"",IF(TEXT(' Derechos de Inscripción '!D23,"00000")=" ","",TEXT(' Derechos de Inscripción '!D23,"00000")&amp;"-"&amp;' Derechos de Inscripción '!F23&amp;" "&amp;' Derechos de Inscripción '!D24))</f>
        <v>11402- Jerez de la Frontera (Cádiz)</v>
      </c>
      <c r="D24" s="508"/>
      <c r="E24" s="508"/>
      <c r="F24" s="508"/>
      <c r="G24" s="508"/>
      <c r="H24" s="508"/>
      <c r="I24" s="508"/>
      <c r="J24" s="508"/>
      <c r="K24" s="508"/>
      <c r="L24" s="508"/>
      <c r="M24" s="508"/>
      <c r="N24" s="508"/>
      <c r="O24" s="508"/>
      <c r="P24" s="509"/>
      <c r="Q24" s="6"/>
      <c r="R24" s="323"/>
      <c r="S24" s="324"/>
      <c r="T24" s="324"/>
      <c r="U24" s="324"/>
      <c r="V24" s="324"/>
      <c r="W24" s="324"/>
      <c r="X24" s="324"/>
      <c r="Y24" s="324"/>
      <c r="Z24" s="325"/>
      <c r="AA24" s="487"/>
      <c r="AB24" s="488"/>
      <c r="AC24" s="488"/>
      <c r="AD24" s="489"/>
      <c r="AE24" s="323"/>
      <c r="AF24" s="324"/>
      <c r="AG24" s="325"/>
      <c r="AH24" s="43"/>
    </row>
    <row r="25" spans="2:34" ht="6.75" customHeight="1" x14ac:dyDescent="0.2">
      <c r="B25" s="42"/>
      <c r="C25" s="507"/>
      <c r="D25" s="508"/>
      <c r="E25" s="508"/>
      <c r="F25" s="508"/>
      <c r="G25" s="508"/>
      <c r="H25" s="508"/>
      <c r="I25" s="508"/>
      <c r="J25" s="508"/>
      <c r="K25" s="508"/>
      <c r="L25" s="508"/>
      <c r="M25" s="508"/>
      <c r="N25" s="508"/>
      <c r="O25" s="508"/>
      <c r="P25" s="509"/>
      <c r="Q25" s="6"/>
      <c r="R25" s="465" t="s">
        <v>185</v>
      </c>
      <c r="S25" s="466"/>
      <c r="T25" s="466"/>
      <c r="U25" s="466"/>
      <c r="V25" s="471"/>
      <c r="W25" s="471"/>
      <c r="X25" s="471"/>
      <c r="Y25" s="471"/>
      <c r="Z25" s="472"/>
      <c r="AA25" s="511"/>
      <c r="AB25" s="512"/>
      <c r="AC25" s="512"/>
      <c r="AD25" s="513"/>
      <c r="AE25" s="452"/>
      <c r="AF25" s="453"/>
      <c r="AG25" s="454"/>
      <c r="AH25" s="43"/>
    </row>
    <row r="26" spans="2:34" ht="6.75" customHeight="1" x14ac:dyDescent="0.2">
      <c r="B26" s="42"/>
      <c r="C26" s="477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956 038 586 - FAX: 956 038 587</v>
      </c>
      <c r="D26" s="478"/>
      <c r="E26" s="478"/>
      <c r="F26" s="478"/>
      <c r="G26" s="478"/>
      <c r="H26" s="478"/>
      <c r="I26" s="478"/>
      <c r="J26" s="478"/>
      <c r="K26" s="478"/>
      <c r="L26" s="478"/>
      <c r="M26" s="478"/>
      <c r="N26" s="478"/>
      <c r="O26" s="478"/>
      <c r="P26" s="479"/>
      <c r="Q26" s="6"/>
      <c r="R26" s="467"/>
      <c r="S26" s="468"/>
      <c r="T26" s="468"/>
      <c r="U26" s="468"/>
      <c r="V26" s="473"/>
      <c r="W26" s="473"/>
      <c r="X26" s="473"/>
      <c r="Y26" s="473"/>
      <c r="Z26" s="474"/>
      <c r="AA26" s="452"/>
      <c r="AB26" s="453"/>
      <c r="AC26" s="453"/>
      <c r="AD26" s="454"/>
      <c r="AE26" s="452"/>
      <c r="AF26" s="453"/>
      <c r="AG26" s="454"/>
      <c r="AH26" s="43"/>
    </row>
    <row r="27" spans="2:34" ht="6.75" customHeight="1" x14ac:dyDescent="0.2">
      <c r="B27" s="42"/>
      <c r="C27" s="477"/>
      <c r="D27" s="478"/>
      <c r="E27" s="478"/>
      <c r="F27" s="478"/>
      <c r="G27" s="478"/>
      <c r="H27" s="478"/>
      <c r="I27" s="478"/>
      <c r="J27" s="478"/>
      <c r="K27" s="478"/>
      <c r="L27" s="478"/>
      <c r="M27" s="478"/>
      <c r="N27" s="478"/>
      <c r="O27" s="478"/>
      <c r="P27" s="479"/>
      <c r="Q27" s="6"/>
      <c r="R27" s="469"/>
      <c r="S27" s="470"/>
      <c r="T27" s="470"/>
      <c r="U27" s="470"/>
      <c r="V27" s="475"/>
      <c r="W27" s="475"/>
      <c r="X27" s="475"/>
      <c r="Y27" s="475"/>
      <c r="Z27" s="476"/>
      <c r="AA27" s="452"/>
      <c r="AB27" s="453"/>
      <c r="AC27" s="453"/>
      <c r="AD27" s="454"/>
      <c r="AE27" s="452"/>
      <c r="AF27" s="453"/>
      <c r="AG27" s="454"/>
      <c r="AH27" s="43"/>
    </row>
    <row r="28" spans="2:34" ht="6.75" customHeight="1" x14ac:dyDescent="0.2">
      <c r="B28" s="42"/>
      <c r="C28" s="514" t="str">
        <f>IF(Blanco=TRUE,"","e_mail: " &amp; ' Derechos de Inscripción '!H25)</f>
        <v>e_mail: faa@faa.net</v>
      </c>
      <c r="D28" s="515"/>
      <c r="E28" s="515"/>
      <c r="F28" s="515"/>
      <c r="G28" s="515"/>
      <c r="H28" s="515"/>
      <c r="I28" s="515"/>
      <c r="J28" s="515"/>
      <c r="K28" s="515"/>
      <c r="L28" s="515"/>
      <c r="M28" s="515"/>
      <c r="N28" s="515"/>
      <c r="O28" s="515"/>
      <c r="P28" s="516"/>
      <c r="Q28" s="6"/>
      <c r="R28" s="446" t="s">
        <v>186</v>
      </c>
      <c r="S28" s="447"/>
      <c r="T28" s="447"/>
      <c r="U28" s="447"/>
      <c r="V28" s="458"/>
      <c r="W28" s="459"/>
      <c r="X28" s="459"/>
      <c r="Y28" s="459"/>
      <c r="Z28" s="460"/>
      <c r="AA28" s="452"/>
      <c r="AB28" s="453"/>
      <c r="AC28" s="453"/>
      <c r="AD28" s="454"/>
      <c r="AE28" s="452"/>
      <c r="AF28" s="453"/>
      <c r="AG28" s="454"/>
      <c r="AH28" s="43"/>
    </row>
    <row r="29" spans="2:34" ht="6" customHeight="1" x14ac:dyDescent="0.2">
      <c r="B29" s="42"/>
      <c r="C29" s="514"/>
      <c r="D29" s="515"/>
      <c r="E29" s="515"/>
      <c r="F29" s="515"/>
      <c r="G29" s="515"/>
      <c r="H29" s="515"/>
      <c r="I29" s="515"/>
      <c r="J29" s="515"/>
      <c r="K29" s="515"/>
      <c r="L29" s="515"/>
      <c r="M29" s="515"/>
      <c r="N29" s="515"/>
      <c r="O29" s="515"/>
      <c r="P29" s="516"/>
      <c r="Q29" s="6"/>
      <c r="R29" s="448"/>
      <c r="S29" s="449"/>
      <c r="T29" s="449"/>
      <c r="U29" s="449"/>
      <c r="V29" s="461"/>
      <c r="W29" s="461"/>
      <c r="X29" s="461"/>
      <c r="Y29" s="461"/>
      <c r="Z29" s="462"/>
      <c r="AA29" s="452"/>
      <c r="AB29" s="453"/>
      <c r="AC29" s="453"/>
      <c r="AD29" s="454"/>
      <c r="AE29" s="452"/>
      <c r="AF29" s="453"/>
      <c r="AG29" s="454"/>
      <c r="AH29" s="43"/>
    </row>
    <row r="30" spans="2:34" ht="6" customHeight="1" x14ac:dyDescent="0.2">
      <c r="B30" s="42"/>
      <c r="C30" s="517"/>
      <c r="D30" s="518"/>
      <c r="E30" s="518"/>
      <c r="F30" s="518"/>
      <c r="G30" s="518"/>
      <c r="H30" s="518"/>
      <c r="I30" s="518"/>
      <c r="J30" s="518"/>
      <c r="K30" s="518"/>
      <c r="L30" s="518"/>
      <c r="M30" s="518"/>
      <c r="N30" s="518"/>
      <c r="O30" s="518"/>
      <c r="P30" s="519"/>
      <c r="Q30" s="6"/>
      <c r="R30" s="450"/>
      <c r="S30" s="451"/>
      <c r="T30" s="451"/>
      <c r="U30" s="451"/>
      <c r="V30" s="463"/>
      <c r="W30" s="463"/>
      <c r="X30" s="463"/>
      <c r="Y30" s="463"/>
      <c r="Z30" s="464"/>
      <c r="AA30" s="455"/>
      <c r="AB30" s="456"/>
      <c r="AC30" s="456"/>
      <c r="AD30" s="457"/>
      <c r="AE30" s="455"/>
      <c r="AF30" s="456"/>
      <c r="AG30" s="457"/>
      <c r="AH30" s="43"/>
    </row>
    <row r="31" spans="2:34" ht="3.75" customHeight="1" x14ac:dyDescent="0.2">
      <c r="B31" s="42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43"/>
    </row>
    <row r="32" spans="2:34" ht="20.100000000000001" customHeight="1" x14ac:dyDescent="0.2">
      <c r="B32" s="42"/>
      <c r="C32" s="253" t="s">
        <v>0</v>
      </c>
      <c r="D32" s="254"/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O32" s="254"/>
      <c r="P32" s="254"/>
      <c r="Q32" s="254"/>
      <c r="R32" s="254"/>
      <c r="S32" s="254"/>
      <c r="T32" s="254"/>
      <c r="U32" s="254"/>
      <c r="V32" s="254"/>
      <c r="W32" s="254"/>
      <c r="X32" s="254"/>
      <c r="Y32" s="254"/>
      <c r="Z32" s="254"/>
      <c r="AA32" s="254"/>
      <c r="AB32" s="254"/>
      <c r="AC32" s="254"/>
      <c r="AD32" s="254"/>
      <c r="AE32" s="254"/>
      <c r="AF32" s="254"/>
      <c r="AG32" s="255"/>
      <c r="AH32" s="43"/>
    </row>
    <row r="33" spans="2:34" ht="3.75" customHeight="1" x14ac:dyDescent="0.2">
      <c r="B33" s="42"/>
      <c r="C33" s="150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43"/>
    </row>
    <row r="34" spans="2:34" ht="12" hidden="1" customHeight="1" x14ac:dyDescent="0.2">
      <c r="B34" s="42"/>
      <c r="C34" s="480" t="s">
        <v>195</v>
      </c>
      <c r="D34" s="105" t="s">
        <v>196</v>
      </c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7"/>
      <c r="AH34" s="43"/>
    </row>
    <row r="35" spans="2:34" ht="12" hidden="1" customHeight="1" x14ac:dyDescent="0.2">
      <c r="B35" s="42"/>
      <c r="C35" s="480"/>
      <c r="D35" s="11" t="s">
        <v>57</v>
      </c>
      <c r="E35" s="6"/>
      <c r="F35" s="6"/>
      <c r="G35" s="6"/>
      <c r="H35" s="6"/>
      <c r="I35" s="6"/>
      <c r="J35" s="6"/>
      <c r="K35" s="6"/>
      <c r="L35" s="19" t="s">
        <v>58</v>
      </c>
      <c r="M35" s="6"/>
      <c r="N35" s="6"/>
      <c r="O35" s="6"/>
      <c r="P35" s="6"/>
      <c r="Q35" s="13"/>
      <c r="R35" s="6"/>
      <c r="S35" s="6"/>
      <c r="T35" s="6"/>
      <c r="U35" s="12"/>
      <c r="V35" s="19" t="s">
        <v>1</v>
      </c>
      <c r="W35" s="6"/>
      <c r="X35" s="6"/>
      <c r="Y35" s="6"/>
      <c r="Z35" s="6"/>
      <c r="AA35" s="6"/>
      <c r="AB35" s="6"/>
      <c r="AC35" s="6"/>
      <c r="AD35" s="6"/>
      <c r="AE35" s="6"/>
      <c r="AF35" s="6"/>
      <c r="AG35" s="7"/>
      <c r="AH35" s="43"/>
    </row>
    <row r="36" spans="2:34" ht="18" hidden="1" customHeight="1" x14ac:dyDescent="0.2">
      <c r="B36" s="42"/>
      <c r="C36" s="480"/>
      <c r="D36" s="245" t="s">
        <v>227</v>
      </c>
      <c r="E36" s="239"/>
      <c r="F36" s="239"/>
      <c r="G36" s="239"/>
      <c r="H36" s="239"/>
      <c r="I36" s="239"/>
      <c r="J36" s="239"/>
      <c r="K36" s="239"/>
      <c r="L36" s="238" t="s">
        <v>228</v>
      </c>
      <c r="M36" s="239"/>
      <c r="N36" s="239"/>
      <c r="O36" s="239"/>
      <c r="P36" s="239"/>
      <c r="Q36" s="239"/>
      <c r="R36" s="239"/>
      <c r="S36" s="239"/>
      <c r="T36" s="239"/>
      <c r="U36" s="240"/>
      <c r="V36" s="238" t="s">
        <v>229</v>
      </c>
      <c r="W36" s="239"/>
      <c r="X36" s="239"/>
      <c r="Y36" s="239"/>
      <c r="Z36" s="239"/>
      <c r="AA36" s="239"/>
      <c r="AB36" s="239"/>
      <c r="AC36" s="239"/>
      <c r="AD36" s="239"/>
      <c r="AE36" s="239"/>
      <c r="AF36" s="239"/>
      <c r="AG36" s="252"/>
      <c r="AH36" s="43"/>
    </row>
    <row r="37" spans="2:34" ht="12" hidden="1" customHeight="1" x14ac:dyDescent="0.2">
      <c r="B37" s="42"/>
      <c r="C37" s="480"/>
      <c r="D37" s="105" t="s">
        <v>197</v>
      </c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7"/>
      <c r="AH37" s="43"/>
    </row>
    <row r="38" spans="2:34" ht="12" customHeight="1" x14ac:dyDescent="0.2">
      <c r="B38" s="42"/>
      <c r="C38" s="480"/>
      <c r="D38" s="151" t="s">
        <v>271</v>
      </c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52"/>
      <c r="Q38" s="153" t="s">
        <v>198</v>
      </c>
      <c r="R38" s="153"/>
      <c r="S38" s="153"/>
      <c r="T38" s="153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7"/>
      <c r="AH38" s="43"/>
    </row>
    <row r="39" spans="2:34" ht="18" customHeight="1" x14ac:dyDescent="0.2">
      <c r="B39" s="42"/>
      <c r="C39" s="480"/>
      <c r="D39" s="245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240"/>
      <c r="Q39" s="239"/>
      <c r="R39" s="239"/>
      <c r="S39" s="239"/>
      <c r="T39" s="239"/>
      <c r="U39" s="239"/>
      <c r="V39" s="239"/>
      <c r="W39" s="239"/>
      <c r="X39" s="239"/>
      <c r="Y39" s="239"/>
      <c r="Z39" s="239"/>
      <c r="AA39" s="239"/>
      <c r="AB39" s="239"/>
      <c r="AC39" s="239"/>
      <c r="AD39" s="239"/>
      <c r="AE39" s="239"/>
      <c r="AF39" s="239"/>
      <c r="AG39" s="252"/>
      <c r="AH39" s="43"/>
    </row>
    <row r="40" spans="2:34" ht="12" customHeight="1" x14ac:dyDescent="0.2">
      <c r="B40" s="42"/>
      <c r="C40" s="480"/>
      <c r="D40" s="23" t="s">
        <v>2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5"/>
      <c r="Q40" s="28" t="s">
        <v>3</v>
      </c>
      <c r="R40" s="28"/>
      <c r="S40" s="28"/>
      <c r="T40" s="28"/>
      <c r="U40" s="29"/>
      <c r="V40" s="30" t="s">
        <v>4</v>
      </c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2"/>
      <c r="AH40" s="43"/>
    </row>
    <row r="41" spans="2:34" ht="18" customHeight="1" x14ac:dyDescent="0.2">
      <c r="B41" s="42"/>
      <c r="C41" s="480"/>
      <c r="D41" s="245"/>
      <c r="E41" s="239"/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240"/>
      <c r="Q41" s="260"/>
      <c r="R41" s="260"/>
      <c r="S41" s="260"/>
      <c r="T41" s="260"/>
      <c r="U41" s="261"/>
      <c r="V41" s="238"/>
      <c r="W41" s="239"/>
      <c r="X41" s="239"/>
      <c r="Y41" s="239"/>
      <c r="Z41" s="239"/>
      <c r="AA41" s="239"/>
      <c r="AB41" s="239"/>
      <c r="AC41" s="239"/>
      <c r="AD41" s="239"/>
      <c r="AE41" s="239"/>
      <c r="AF41" s="239"/>
      <c r="AG41" s="252"/>
      <c r="AH41" s="43"/>
    </row>
    <row r="42" spans="2:34" ht="15" customHeight="1" x14ac:dyDescent="0.2">
      <c r="B42" s="42"/>
      <c r="C42" s="480"/>
      <c r="D42" s="33" t="s">
        <v>5</v>
      </c>
      <c r="E42" s="34"/>
      <c r="F42" s="34"/>
      <c r="G42" s="34"/>
      <c r="H42" s="34"/>
      <c r="I42" s="29"/>
      <c r="J42" s="28" t="s">
        <v>6</v>
      </c>
      <c r="K42" s="34"/>
      <c r="L42" s="34"/>
      <c r="M42" s="34"/>
      <c r="N42" s="34"/>
      <c r="O42" s="34"/>
      <c r="P42" s="29"/>
      <c r="Q42" s="28" t="s">
        <v>8</v>
      </c>
      <c r="R42" s="34"/>
      <c r="S42" s="34"/>
      <c r="T42" s="34"/>
      <c r="U42" s="34"/>
      <c r="V42" s="34"/>
      <c r="W42" s="34"/>
      <c r="X42" s="34"/>
      <c r="Y42" s="30" t="s">
        <v>7</v>
      </c>
      <c r="Z42" s="28"/>
      <c r="AA42" s="34"/>
      <c r="AB42" s="34"/>
      <c r="AC42" s="29"/>
      <c r="AD42" s="28" t="s">
        <v>9</v>
      </c>
      <c r="AE42" s="28"/>
      <c r="AF42" s="34"/>
      <c r="AG42" s="35"/>
      <c r="AH42" s="43"/>
    </row>
    <row r="43" spans="2:34" ht="18" customHeight="1" x14ac:dyDescent="0.2">
      <c r="B43" s="42"/>
      <c r="C43" s="480"/>
      <c r="D43" s="245"/>
      <c r="E43" s="239"/>
      <c r="F43" s="239"/>
      <c r="G43" s="239"/>
      <c r="H43" s="239"/>
      <c r="I43" s="240"/>
      <c r="J43" s="238"/>
      <c r="K43" s="239"/>
      <c r="L43" s="239"/>
      <c r="M43" s="239"/>
      <c r="N43" s="239"/>
      <c r="O43" s="239"/>
      <c r="P43" s="240"/>
      <c r="Q43" s="238"/>
      <c r="R43" s="239"/>
      <c r="S43" s="239"/>
      <c r="T43" s="239"/>
      <c r="U43" s="239"/>
      <c r="V43" s="239"/>
      <c r="W43" s="239"/>
      <c r="X43" s="239"/>
      <c r="Y43" s="245"/>
      <c r="Z43" s="239"/>
      <c r="AA43" s="239"/>
      <c r="AB43" s="239"/>
      <c r="AC43" s="239"/>
      <c r="AD43" s="245"/>
      <c r="AE43" s="239"/>
      <c r="AF43" s="239"/>
      <c r="AG43" s="239"/>
      <c r="AH43" s="43"/>
    </row>
    <row r="44" spans="2:34" ht="15" customHeight="1" x14ac:dyDescent="0.2">
      <c r="B44" s="42"/>
      <c r="C44" s="480"/>
      <c r="D44" s="23" t="s">
        <v>10</v>
      </c>
      <c r="E44" s="24"/>
      <c r="F44" s="24"/>
      <c r="G44" s="24"/>
      <c r="H44" s="25"/>
      <c r="I44" s="36" t="s">
        <v>10</v>
      </c>
      <c r="J44" s="24"/>
      <c r="K44" s="24"/>
      <c r="L44" s="24"/>
      <c r="M44" s="25"/>
      <c r="N44" s="36" t="s">
        <v>11</v>
      </c>
      <c r="O44" s="24"/>
      <c r="P44" s="24"/>
      <c r="Q44" s="24"/>
      <c r="R44" s="24"/>
      <c r="S44" s="24"/>
      <c r="T44" s="24"/>
      <c r="U44" s="25"/>
      <c r="V44" s="26" t="s">
        <v>12</v>
      </c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7"/>
      <c r="AH44" s="43"/>
    </row>
    <row r="45" spans="2:34" ht="18" customHeight="1" x14ac:dyDescent="0.2">
      <c r="B45" s="42"/>
      <c r="C45" s="480"/>
      <c r="D45" s="391"/>
      <c r="E45" s="250"/>
      <c r="F45" s="250"/>
      <c r="G45" s="250"/>
      <c r="H45" s="251"/>
      <c r="I45" s="249"/>
      <c r="J45" s="250"/>
      <c r="K45" s="250"/>
      <c r="L45" s="250"/>
      <c r="M45" s="251"/>
      <c r="N45" s="249"/>
      <c r="O45" s="250"/>
      <c r="P45" s="250"/>
      <c r="Q45" s="250"/>
      <c r="R45" s="250"/>
      <c r="S45" s="250"/>
      <c r="T45" s="250"/>
      <c r="U45" s="251"/>
      <c r="V45" s="262"/>
      <c r="W45" s="236"/>
      <c r="X45" s="236"/>
      <c r="Y45" s="236"/>
      <c r="Z45" s="236"/>
      <c r="AA45" s="236"/>
      <c r="AB45" s="236"/>
      <c r="AC45" s="236"/>
      <c r="AD45" s="236"/>
      <c r="AE45" s="236"/>
      <c r="AF45" s="236"/>
      <c r="AG45" s="237"/>
      <c r="AH45" s="43"/>
    </row>
    <row r="46" spans="2:34" ht="3.75" customHeight="1" x14ac:dyDescent="0.2">
      <c r="B46" s="42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43"/>
    </row>
    <row r="47" spans="2:34" ht="12" customHeight="1" x14ac:dyDescent="0.2">
      <c r="B47" s="42"/>
      <c r="C47" s="257" t="s">
        <v>199</v>
      </c>
      <c r="D47" s="20" t="s">
        <v>57</v>
      </c>
      <c r="E47" s="8"/>
      <c r="F47" s="8"/>
      <c r="G47" s="8"/>
      <c r="H47" s="8"/>
      <c r="I47" s="8"/>
      <c r="J47" s="8"/>
      <c r="K47" s="8"/>
      <c r="L47" s="83" t="s">
        <v>58</v>
      </c>
      <c r="M47" s="8"/>
      <c r="N47" s="8"/>
      <c r="O47" s="8"/>
      <c r="P47" s="8"/>
      <c r="Q47" s="21"/>
      <c r="R47" s="8"/>
      <c r="S47" s="8"/>
      <c r="T47" s="8"/>
      <c r="U47" s="9"/>
      <c r="V47" s="83" t="s">
        <v>1</v>
      </c>
      <c r="W47" s="8"/>
      <c r="X47" s="8"/>
      <c r="Y47" s="8"/>
      <c r="Z47" s="8"/>
      <c r="AA47" s="8"/>
      <c r="AB47" s="8"/>
      <c r="AC47" s="8"/>
      <c r="AD47" s="8"/>
      <c r="AE47" s="8"/>
      <c r="AF47" s="8"/>
      <c r="AG47" s="10"/>
      <c r="AH47" s="43"/>
    </row>
    <row r="48" spans="2:34" ht="18" customHeight="1" x14ac:dyDescent="0.2">
      <c r="B48" s="42"/>
      <c r="C48" s="258"/>
      <c r="D48" s="245"/>
      <c r="E48" s="239"/>
      <c r="F48" s="239"/>
      <c r="G48" s="239"/>
      <c r="H48" s="239"/>
      <c r="I48" s="239"/>
      <c r="J48" s="239"/>
      <c r="K48" s="239"/>
      <c r="L48" s="245"/>
      <c r="M48" s="239"/>
      <c r="N48" s="239"/>
      <c r="O48" s="239"/>
      <c r="P48" s="239"/>
      <c r="Q48" s="239"/>
      <c r="R48" s="239"/>
      <c r="S48" s="239"/>
      <c r="T48" s="239"/>
      <c r="U48" s="239"/>
      <c r="V48" s="245"/>
      <c r="W48" s="239"/>
      <c r="X48" s="239"/>
      <c r="Y48" s="239"/>
      <c r="Z48" s="239"/>
      <c r="AA48" s="239"/>
      <c r="AB48" s="239"/>
      <c r="AC48" s="239"/>
      <c r="AD48" s="239"/>
      <c r="AE48" s="239"/>
      <c r="AF48" s="239"/>
      <c r="AG48" s="239"/>
      <c r="AH48" s="43"/>
    </row>
    <row r="49" spans="2:34" ht="12" customHeight="1" x14ac:dyDescent="0.2">
      <c r="B49" s="42"/>
      <c r="C49" s="258"/>
      <c r="D49" s="11" t="s">
        <v>2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12"/>
      <c r="Q49" s="14" t="s">
        <v>3</v>
      </c>
      <c r="R49" s="14"/>
      <c r="S49" s="14"/>
      <c r="T49" s="14"/>
      <c r="U49" s="15"/>
      <c r="V49" s="16" t="s">
        <v>4</v>
      </c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8"/>
      <c r="AH49" s="43"/>
    </row>
    <row r="50" spans="2:34" ht="18" customHeight="1" x14ac:dyDescent="0.2">
      <c r="B50" s="42"/>
      <c r="C50" s="258"/>
      <c r="D50" s="245"/>
      <c r="E50" s="239"/>
      <c r="F50" s="239"/>
      <c r="G50" s="239"/>
      <c r="H50" s="239"/>
      <c r="I50" s="239"/>
      <c r="J50" s="239"/>
      <c r="K50" s="239"/>
      <c r="L50" s="239"/>
      <c r="M50" s="239"/>
      <c r="N50" s="239"/>
      <c r="O50" s="239"/>
      <c r="P50" s="240"/>
      <c r="Q50" s="260"/>
      <c r="R50" s="260"/>
      <c r="S50" s="260"/>
      <c r="T50" s="260"/>
      <c r="U50" s="261"/>
      <c r="V50" s="238"/>
      <c r="W50" s="239"/>
      <c r="X50" s="239"/>
      <c r="Y50" s="239"/>
      <c r="Z50" s="239"/>
      <c r="AA50" s="239"/>
      <c r="AB50" s="239"/>
      <c r="AC50" s="239"/>
      <c r="AD50" s="239"/>
      <c r="AE50" s="239"/>
      <c r="AF50" s="239"/>
      <c r="AG50" s="252"/>
      <c r="AH50" s="43"/>
    </row>
    <row r="51" spans="2:34" ht="15" customHeight="1" x14ac:dyDescent="0.2">
      <c r="B51" s="42"/>
      <c r="C51" s="258"/>
      <c r="D51" s="33" t="s">
        <v>5</v>
      </c>
      <c r="E51" s="34"/>
      <c r="F51" s="34"/>
      <c r="G51" s="34"/>
      <c r="H51" s="34"/>
      <c r="I51" s="29"/>
      <c r="J51" s="28" t="s">
        <v>6</v>
      </c>
      <c r="K51" s="34"/>
      <c r="L51" s="34"/>
      <c r="M51" s="34"/>
      <c r="N51" s="34"/>
      <c r="O51" s="34"/>
      <c r="P51" s="29"/>
      <c r="Q51" s="28" t="s">
        <v>200</v>
      </c>
      <c r="R51" s="34"/>
      <c r="S51" s="34"/>
      <c r="T51" s="34"/>
      <c r="U51" s="34"/>
      <c r="V51" s="34"/>
      <c r="W51" s="34"/>
      <c r="X51" s="34"/>
      <c r="Y51" s="30" t="s">
        <v>7</v>
      </c>
      <c r="Z51" s="28"/>
      <c r="AA51" s="34"/>
      <c r="AB51" s="34"/>
      <c r="AC51" s="29"/>
      <c r="AD51" s="28" t="s">
        <v>201</v>
      </c>
      <c r="AE51" s="28"/>
      <c r="AF51" s="34"/>
      <c r="AG51" s="35"/>
      <c r="AH51" s="43"/>
    </row>
    <row r="52" spans="2:34" ht="18" customHeight="1" x14ac:dyDescent="0.2">
      <c r="B52" s="42"/>
      <c r="C52" s="258"/>
      <c r="D52" s="245"/>
      <c r="E52" s="239"/>
      <c r="F52" s="239"/>
      <c r="G52" s="239"/>
      <c r="H52" s="239"/>
      <c r="I52" s="240"/>
      <c r="J52" s="238"/>
      <c r="K52" s="239"/>
      <c r="L52" s="239"/>
      <c r="M52" s="239"/>
      <c r="N52" s="239"/>
      <c r="O52" s="239"/>
      <c r="P52" s="240"/>
      <c r="Q52" s="245"/>
      <c r="R52" s="239"/>
      <c r="S52" s="239"/>
      <c r="T52" s="239"/>
      <c r="U52" s="239"/>
      <c r="V52" s="239"/>
      <c r="W52" s="239"/>
      <c r="X52" s="239"/>
      <c r="Y52" s="245"/>
      <c r="Z52" s="239"/>
      <c r="AA52" s="239"/>
      <c r="AB52" s="239"/>
      <c r="AC52" s="239"/>
      <c r="AD52" s="444"/>
      <c r="AE52" s="444"/>
      <c r="AF52" s="444"/>
      <c r="AG52" s="445"/>
      <c r="AH52" s="43"/>
    </row>
    <row r="53" spans="2:34" ht="15" customHeight="1" x14ac:dyDescent="0.2">
      <c r="B53" s="42"/>
      <c r="C53" s="258"/>
      <c r="D53" s="23" t="s">
        <v>10</v>
      </c>
      <c r="E53" s="24"/>
      <c r="F53" s="24"/>
      <c r="G53" s="24"/>
      <c r="H53" s="25"/>
      <c r="I53" s="36" t="s">
        <v>10</v>
      </c>
      <c r="J53" s="24"/>
      <c r="K53" s="24"/>
      <c r="L53" s="24"/>
      <c r="M53" s="25"/>
      <c r="N53" s="36" t="s">
        <v>11</v>
      </c>
      <c r="O53" s="24"/>
      <c r="P53" s="24"/>
      <c r="Q53" s="24"/>
      <c r="R53" s="24"/>
      <c r="S53" s="24"/>
      <c r="T53" s="24"/>
      <c r="U53" s="25"/>
      <c r="V53" s="26" t="s">
        <v>12</v>
      </c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7"/>
      <c r="AH53" s="43"/>
    </row>
    <row r="54" spans="2:34" ht="18" customHeight="1" x14ac:dyDescent="0.2">
      <c r="B54" s="42"/>
      <c r="C54" s="259"/>
      <c r="D54" s="245"/>
      <c r="E54" s="239"/>
      <c r="F54" s="239"/>
      <c r="G54" s="239"/>
      <c r="H54" s="239"/>
      <c r="I54" s="249"/>
      <c r="J54" s="250"/>
      <c r="K54" s="250"/>
      <c r="L54" s="250"/>
      <c r="M54" s="251"/>
      <c r="N54" s="249"/>
      <c r="O54" s="250"/>
      <c r="P54" s="250"/>
      <c r="Q54" s="250"/>
      <c r="R54" s="250"/>
      <c r="S54" s="250"/>
      <c r="T54" s="250"/>
      <c r="U54" s="251"/>
      <c r="V54" s="235"/>
      <c r="W54" s="236"/>
      <c r="X54" s="236"/>
      <c r="Y54" s="236"/>
      <c r="Z54" s="236"/>
      <c r="AA54" s="236"/>
      <c r="AB54" s="236"/>
      <c r="AC54" s="236"/>
      <c r="AD54" s="236"/>
      <c r="AE54" s="236"/>
      <c r="AF54" s="236"/>
      <c r="AG54" s="237"/>
      <c r="AH54" s="43"/>
    </row>
    <row r="55" spans="2:34" ht="3.75" customHeight="1" x14ac:dyDescent="0.2">
      <c r="B55" s="42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43"/>
    </row>
    <row r="56" spans="2:34" ht="12" hidden="1" customHeight="1" x14ac:dyDescent="0.2">
      <c r="B56" s="42"/>
      <c r="C56" s="257" t="s">
        <v>246</v>
      </c>
      <c r="D56" s="20" t="s">
        <v>57</v>
      </c>
      <c r="E56" s="8"/>
      <c r="F56" s="8"/>
      <c r="G56" s="8"/>
      <c r="H56" s="8"/>
      <c r="I56" s="8"/>
      <c r="J56" s="8"/>
      <c r="K56" s="8"/>
      <c r="L56" s="83" t="s">
        <v>58</v>
      </c>
      <c r="M56" s="8"/>
      <c r="N56" s="8"/>
      <c r="O56" s="8"/>
      <c r="P56" s="8"/>
      <c r="Q56" s="21"/>
      <c r="R56" s="8"/>
      <c r="S56" s="8"/>
      <c r="T56" s="8"/>
      <c r="U56" s="9"/>
      <c r="V56" s="83" t="s">
        <v>1</v>
      </c>
      <c r="W56" s="8"/>
      <c r="X56" s="8"/>
      <c r="Y56" s="8"/>
      <c r="Z56" s="8"/>
      <c r="AA56" s="8"/>
      <c r="AB56" s="8"/>
      <c r="AC56" s="8"/>
      <c r="AD56" s="8"/>
      <c r="AE56" s="8"/>
      <c r="AF56" s="8"/>
      <c r="AG56" s="10"/>
      <c r="AH56" s="43"/>
    </row>
    <row r="57" spans="2:34" ht="18" hidden="1" customHeight="1" x14ac:dyDescent="0.2">
      <c r="B57" s="42"/>
      <c r="C57" s="258"/>
      <c r="D57" s="245" t="s">
        <v>230</v>
      </c>
      <c r="E57" s="239"/>
      <c r="F57" s="239"/>
      <c r="G57" s="239"/>
      <c r="H57" s="239"/>
      <c r="I57" s="239"/>
      <c r="J57" s="239"/>
      <c r="K57" s="239"/>
      <c r="L57" s="238" t="s">
        <v>231</v>
      </c>
      <c r="M57" s="239"/>
      <c r="N57" s="239"/>
      <c r="O57" s="239"/>
      <c r="P57" s="239"/>
      <c r="Q57" s="239"/>
      <c r="R57" s="239"/>
      <c r="S57" s="239"/>
      <c r="T57" s="239"/>
      <c r="U57" s="240"/>
      <c r="V57" s="238" t="s">
        <v>229</v>
      </c>
      <c r="W57" s="239"/>
      <c r="X57" s="239"/>
      <c r="Y57" s="239"/>
      <c r="Z57" s="239"/>
      <c r="AA57" s="239"/>
      <c r="AB57" s="239"/>
      <c r="AC57" s="239"/>
      <c r="AD57" s="239"/>
      <c r="AE57" s="239"/>
      <c r="AF57" s="239"/>
      <c r="AG57" s="252"/>
      <c r="AH57" s="43"/>
    </row>
    <row r="58" spans="2:34" ht="12" hidden="1" customHeight="1" x14ac:dyDescent="0.2">
      <c r="B58" s="42"/>
      <c r="C58" s="258"/>
      <c r="D58" s="11" t="s">
        <v>2</v>
      </c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12"/>
      <c r="Q58" s="14" t="s">
        <v>3</v>
      </c>
      <c r="R58" s="14"/>
      <c r="S58" s="14"/>
      <c r="T58" s="14"/>
      <c r="U58" s="15"/>
      <c r="V58" s="16" t="s">
        <v>4</v>
      </c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8"/>
      <c r="AH58" s="43"/>
    </row>
    <row r="59" spans="2:34" ht="18" hidden="1" customHeight="1" x14ac:dyDescent="0.2">
      <c r="B59" s="42"/>
      <c r="C59" s="258"/>
      <c r="D59" s="245" t="s">
        <v>232</v>
      </c>
      <c r="E59" s="239"/>
      <c r="F59" s="239"/>
      <c r="G59" s="239"/>
      <c r="H59" s="239"/>
      <c r="I59" s="239"/>
      <c r="J59" s="239"/>
      <c r="K59" s="239"/>
      <c r="L59" s="239"/>
      <c r="M59" s="239"/>
      <c r="N59" s="239"/>
      <c r="O59" s="239"/>
      <c r="P59" s="240"/>
      <c r="Q59" s="260">
        <v>23680</v>
      </c>
      <c r="R59" s="260"/>
      <c r="S59" s="260"/>
      <c r="T59" s="260"/>
      <c r="U59" s="261"/>
      <c r="V59" s="238" t="s">
        <v>225</v>
      </c>
      <c r="W59" s="239"/>
      <c r="X59" s="239"/>
      <c r="Y59" s="239"/>
      <c r="Z59" s="239"/>
      <c r="AA59" s="239"/>
      <c r="AB59" s="239"/>
      <c r="AC59" s="239"/>
      <c r="AD59" s="239"/>
      <c r="AE59" s="239"/>
      <c r="AF59" s="239"/>
      <c r="AG59" s="252"/>
      <c r="AH59" s="43"/>
    </row>
    <row r="60" spans="2:34" ht="15" hidden="1" customHeight="1" x14ac:dyDescent="0.2">
      <c r="B60" s="42"/>
      <c r="C60" s="258"/>
      <c r="D60" s="33" t="s">
        <v>5</v>
      </c>
      <c r="E60" s="34"/>
      <c r="F60" s="34"/>
      <c r="G60" s="34"/>
      <c r="H60" s="34"/>
      <c r="I60" s="29"/>
      <c r="J60" s="28" t="s">
        <v>6</v>
      </c>
      <c r="K60" s="34"/>
      <c r="L60" s="34"/>
      <c r="M60" s="34"/>
      <c r="N60" s="34"/>
      <c r="O60" s="34"/>
      <c r="P60" s="29"/>
      <c r="Q60" s="28" t="s">
        <v>200</v>
      </c>
      <c r="R60" s="34"/>
      <c r="S60" s="34"/>
      <c r="T60" s="34"/>
      <c r="U60" s="34"/>
      <c r="V60" s="34"/>
      <c r="W60" s="34"/>
      <c r="X60" s="34"/>
      <c r="Y60" s="30" t="s">
        <v>7</v>
      </c>
      <c r="Z60" s="28"/>
      <c r="AA60" s="34"/>
      <c r="AB60" s="34"/>
      <c r="AC60" s="29"/>
      <c r="AD60" s="28" t="s">
        <v>201</v>
      </c>
      <c r="AE60" s="28"/>
      <c r="AF60" s="34"/>
      <c r="AG60" s="35"/>
      <c r="AH60" s="43"/>
    </row>
    <row r="61" spans="2:34" ht="18" hidden="1" customHeight="1" x14ac:dyDescent="0.2">
      <c r="B61" s="42"/>
      <c r="C61" s="258"/>
      <c r="D61" s="245" t="s">
        <v>226</v>
      </c>
      <c r="E61" s="239"/>
      <c r="F61" s="239"/>
      <c r="G61" s="239"/>
      <c r="H61" s="239"/>
      <c r="I61" s="240"/>
      <c r="J61" s="238" t="s">
        <v>233</v>
      </c>
      <c r="K61" s="239"/>
      <c r="L61" s="239"/>
      <c r="M61" s="239"/>
      <c r="N61" s="239"/>
      <c r="O61" s="239"/>
      <c r="P61" s="240"/>
      <c r="Q61" s="520"/>
      <c r="R61" s="521"/>
      <c r="S61" s="521"/>
      <c r="T61" s="521"/>
      <c r="U61" s="521"/>
      <c r="V61" s="521"/>
      <c r="W61" s="521"/>
      <c r="X61" s="521"/>
      <c r="Y61" s="520"/>
      <c r="Z61" s="521"/>
      <c r="AA61" s="521"/>
      <c r="AB61" s="521"/>
      <c r="AC61" s="521"/>
      <c r="AD61" s="444"/>
      <c r="AE61" s="444"/>
      <c r="AF61" s="444"/>
      <c r="AG61" s="445"/>
      <c r="AH61" s="43"/>
    </row>
    <row r="62" spans="2:34" ht="15" hidden="1" customHeight="1" x14ac:dyDescent="0.2">
      <c r="B62" s="42"/>
      <c r="C62" s="258"/>
      <c r="D62" s="23" t="s">
        <v>10</v>
      </c>
      <c r="E62" s="24"/>
      <c r="F62" s="24"/>
      <c r="G62" s="24"/>
      <c r="H62" s="25"/>
      <c r="I62" s="36" t="s">
        <v>10</v>
      </c>
      <c r="J62" s="24"/>
      <c r="K62" s="24"/>
      <c r="L62" s="24"/>
      <c r="M62" s="25"/>
      <c r="N62" s="36" t="s">
        <v>11</v>
      </c>
      <c r="O62" s="24"/>
      <c r="P62" s="24"/>
      <c r="Q62" s="24"/>
      <c r="R62" s="24"/>
      <c r="S62" s="24"/>
      <c r="T62" s="24"/>
      <c r="U62" s="25"/>
      <c r="V62" s="26" t="s">
        <v>12</v>
      </c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7"/>
      <c r="AH62" s="43"/>
    </row>
    <row r="63" spans="2:34" ht="18" hidden="1" customHeight="1" x14ac:dyDescent="0.2">
      <c r="B63" s="42"/>
      <c r="C63" s="259"/>
      <c r="D63" s="391" t="s">
        <v>234</v>
      </c>
      <c r="E63" s="250"/>
      <c r="F63" s="250"/>
      <c r="G63" s="250"/>
      <c r="H63" s="251"/>
      <c r="I63" s="249" t="s">
        <v>244</v>
      </c>
      <c r="J63" s="250"/>
      <c r="K63" s="250"/>
      <c r="L63" s="250"/>
      <c r="M63" s="251"/>
      <c r="N63" s="249" t="s">
        <v>245</v>
      </c>
      <c r="O63" s="250"/>
      <c r="P63" s="250"/>
      <c r="Q63" s="250"/>
      <c r="R63" s="250"/>
      <c r="S63" s="250"/>
      <c r="T63" s="250"/>
      <c r="U63" s="251"/>
      <c r="V63" s="235" t="s">
        <v>235</v>
      </c>
      <c r="W63" s="236"/>
      <c r="X63" s="236"/>
      <c r="Y63" s="236"/>
      <c r="Z63" s="236"/>
      <c r="AA63" s="236"/>
      <c r="AB63" s="236"/>
      <c r="AC63" s="236"/>
      <c r="AD63" s="236"/>
      <c r="AE63" s="236"/>
      <c r="AF63" s="236"/>
      <c r="AG63" s="237"/>
      <c r="AH63" s="43"/>
    </row>
    <row r="64" spans="2:34" ht="3.75" customHeight="1" x14ac:dyDescent="0.2">
      <c r="B64" s="42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43"/>
    </row>
    <row r="65" spans="2:34" ht="20.100000000000001" customHeight="1" x14ac:dyDescent="0.2">
      <c r="B65" s="42"/>
      <c r="C65" s="253" t="s">
        <v>13</v>
      </c>
      <c r="D65" s="254"/>
      <c r="E65" s="254"/>
      <c r="F65" s="254"/>
      <c r="G65" s="254"/>
      <c r="H65" s="254"/>
      <c r="I65" s="254"/>
      <c r="J65" s="254"/>
      <c r="K65" s="254"/>
      <c r="L65" s="254"/>
      <c r="M65" s="254"/>
      <c r="N65" s="254"/>
      <c r="O65" s="254"/>
      <c r="P65" s="254"/>
      <c r="Q65" s="254"/>
      <c r="R65" s="254"/>
      <c r="S65" s="254"/>
      <c r="T65" s="254"/>
      <c r="U65" s="254"/>
      <c r="V65" s="254"/>
      <c r="W65" s="254"/>
      <c r="X65" s="254"/>
      <c r="Y65" s="254"/>
      <c r="Z65" s="254"/>
      <c r="AA65" s="254"/>
      <c r="AB65" s="254"/>
      <c r="AC65" s="254"/>
      <c r="AD65" s="254"/>
      <c r="AE65" s="254"/>
      <c r="AF65" s="254"/>
      <c r="AG65" s="255"/>
      <c r="AH65" s="43"/>
    </row>
    <row r="66" spans="2:34" ht="3" customHeight="1" x14ac:dyDescent="0.2">
      <c r="B66" s="42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43"/>
    </row>
    <row r="67" spans="2:34" ht="11.25" customHeight="1" x14ac:dyDescent="0.2">
      <c r="B67" s="42"/>
      <c r="C67" s="194" t="s">
        <v>107</v>
      </c>
      <c r="D67" s="8"/>
      <c r="E67" s="8"/>
      <c r="F67" s="8"/>
      <c r="G67" s="8"/>
      <c r="H67" s="108"/>
      <c r="I67" s="115"/>
      <c r="J67" s="195" t="s">
        <v>222</v>
      </c>
      <c r="K67" s="118"/>
      <c r="L67" s="118"/>
      <c r="M67" s="118"/>
      <c r="N67" s="118"/>
      <c r="O67" s="118"/>
      <c r="P67" s="118"/>
      <c r="Q67" s="421" t="s">
        <v>266</v>
      </c>
      <c r="R67" s="421"/>
      <c r="S67" s="421"/>
      <c r="T67" s="421"/>
      <c r="U67" s="421"/>
      <c r="V67" s="421"/>
      <c r="W67" s="421"/>
      <c r="X67" s="421"/>
      <c r="Y67" s="421"/>
      <c r="Z67" s="421"/>
      <c r="AA67" s="421"/>
      <c r="AB67" s="421"/>
      <c r="AC67" s="421"/>
      <c r="AD67" s="421"/>
      <c r="AE67" s="421"/>
      <c r="AF67" s="421"/>
      <c r="AG67" s="421"/>
      <c r="AH67" s="43"/>
    </row>
    <row r="68" spans="2:34" ht="18.75" customHeight="1" x14ac:dyDescent="0.2">
      <c r="B68" s="42"/>
      <c r="C68" s="245"/>
      <c r="D68" s="239"/>
      <c r="E68" s="239"/>
      <c r="F68" s="239"/>
      <c r="G68" s="239"/>
      <c r="H68" s="239"/>
      <c r="I68" s="239"/>
      <c r="J68" s="392"/>
      <c r="K68" s="393"/>
      <c r="L68" s="393"/>
      <c r="M68" s="393"/>
      <c r="N68" s="393"/>
      <c r="O68" s="393"/>
      <c r="P68" s="394"/>
      <c r="Q68" s="528" t="str">
        <f>VLOOKUP(' Datos de Organizadores '!T31,' Datos de Organizadores '!U28:W38,3)</f>
        <v>CD</v>
      </c>
      <c r="R68" s="529"/>
      <c r="S68" s="529"/>
      <c r="T68" s="529"/>
      <c r="U68" s="529"/>
      <c r="V68" s="529"/>
      <c r="W68" s="529"/>
      <c r="X68" s="529"/>
      <c r="Y68" s="529"/>
      <c r="Z68" s="529"/>
      <c r="AA68" s="256" t="str">
        <f>IF(Q72="H",VLOOKUP(' Datos de Organizadores '!AA29,' Datos de Organizadores '!Z30:AB39,3)," ")</f>
        <v xml:space="preserve"> </v>
      </c>
      <c r="AB68" s="256"/>
      <c r="AC68" s="256"/>
      <c r="AD68" s="256"/>
      <c r="AE68" s="256"/>
      <c r="AF68" s="256"/>
      <c r="AG68" s="256"/>
      <c r="AH68" s="43"/>
    </row>
    <row r="69" spans="2:34" ht="18.75" customHeight="1" x14ac:dyDescent="0.2">
      <c r="B69" s="42"/>
      <c r="C69" s="193" t="s">
        <v>108</v>
      </c>
      <c r="D69" s="6"/>
      <c r="E69" s="6"/>
      <c r="F69" s="6"/>
      <c r="G69" s="6"/>
      <c r="H69" s="111"/>
      <c r="I69" s="116"/>
      <c r="J69" s="191"/>
      <c r="K69" s="6"/>
      <c r="L69" s="6"/>
      <c r="M69" s="196"/>
      <c r="N69" s="6"/>
      <c r="O69" s="111"/>
      <c r="P69" s="124"/>
      <c r="Q69" s="397" t="s">
        <v>275</v>
      </c>
      <c r="R69" s="398"/>
      <c r="S69" s="398"/>
      <c r="T69" s="398"/>
      <c r="U69" s="398"/>
      <c r="V69" s="398"/>
      <c r="W69" s="398"/>
      <c r="X69" s="398"/>
      <c r="Y69" s="398"/>
      <c r="Z69" s="399"/>
      <c r="AA69" s="397" t="s">
        <v>276</v>
      </c>
      <c r="AB69" s="398"/>
      <c r="AC69" s="398"/>
      <c r="AD69" s="398"/>
      <c r="AE69" s="398"/>
      <c r="AF69" s="398"/>
      <c r="AG69" s="399"/>
      <c r="AH69" s="43"/>
    </row>
    <row r="70" spans="2:34" ht="18" customHeight="1" x14ac:dyDescent="0.2">
      <c r="B70" s="42"/>
      <c r="C70" s="245"/>
      <c r="D70" s="239"/>
      <c r="E70" s="239"/>
      <c r="F70" s="239"/>
      <c r="G70" s="239"/>
      <c r="H70" s="239"/>
      <c r="I70" s="239"/>
      <c r="J70" s="392"/>
      <c r="K70" s="393"/>
      <c r="L70" s="393"/>
      <c r="M70" s="393"/>
      <c r="N70" s="393"/>
      <c r="O70" s="393"/>
      <c r="P70" s="394"/>
      <c r="Q70" s="246">
        <f>IF(Campeonato=2,"",IF(Grupo=12,"",VLOOKUP(' Datos de Organizadores '!T31,' Datos de Organizadores '!U28:X44,4)))</f>
        <v>0</v>
      </c>
      <c r="R70" s="247"/>
      <c r="S70" s="247"/>
      <c r="T70" s="247"/>
      <c r="U70" s="247"/>
      <c r="V70" s="247"/>
      <c r="W70" s="247"/>
      <c r="X70" s="247"/>
      <c r="Y70" s="247"/>
      <c r="Z70" s="248"/>
      <c r="AA70" s="397"/>
      <c r="AB70" s="398"/>
      <c r="AC70" s="398"/>
      <c r="AD70" s="398"/>
      <c r="AE70" s="398"/>
      <c r="AF70" s="398"/>
      <c r="AG70" s="399"/>
      <c r="AH70" s="43"/>
    </row>
    <row r="71" spans="2:34" ht="15" customHeight="1" x14ac:dyDescent="0.2">
      <c r="B71" s="42"/>
      <c r="C71" s="192" t="s">
        <v>110</v>
      </c>
      <c r="D71" s="122"/>
      <c r="E71" s="122"/>
      <c r="F71" s="122"/>
      <c r="G71" s="122"/>
      <c r="H71" s="123"/>
      <c r="I71" s="117"/>
      <c r="J71" s="191"/>
      <c r="K71" s="6"/>
      <c r="L71" s="6"/>
      <c r="M71" s="6"/>
      <c r="N71" s="6"/>
      <c r="O71" s="111"/>
      <c r="P71" s="124"/>
      <c r="Q71" s="434" t="s">
        <v>14</v>
      </c>
      <c r="R71" s="435"/>
      <c r="S71" s="435"/>
      <c r="T71" s="435"/>
      <c r="U71" s="435"/>
      <c r="V71" s="436"/>
      <c r="W71" s="437" t="s">
        <v>241</v>
      </c>
      <c r="X71" s="435"/>
      <c r="Y71" s="435"/>
      <c r="Z71" s="438"/>
      <c r="AA71" s="439" t="s">
        <v>14</v>
      </c>
      <c r="AB71" s="419"/>
      <c r="AC71" s="419"/>
      <c r="AD71" s="440"/>
      <c r="AE71" s="418" t="s">
        <v>15</v>
      </c>
      <c r="AF71" s="419"/>
      <c r="AG71" s="420"/>
      <c r="AH71" s="43"/>
    </row>
    <row r="72" spans="2:34" ht="18" customHeight="1" x14ac:dyDescent="0.2">
      <c r="B72" s="42"/>
      <c r="C72" s="241"/>
      <c r="D72" s="242"/>
      <c r="E72" s="242"/>
      <c r="F72" s="242"/>
      <c r="G72" s="242"/>
      <c r="H72" s="242"/>
      <c r="I72" s="242"/>
      <c r="J72" s="243"/>
      <c r="K72" s="244"/>
      <c r="L72" s="244"/>
      <c r="M72" s="244"/>
      <c r="N72" s="244"/>
      <c r="O72" s="244"/>
      <c r="P72" s="244"/>
      <c r="Q72" s="422" t="str">
        <f>IF(Campeonato=2,"",IF(Grupo&gt;=14,"",VLOOKUP(' Datos de Organizadores '!T31,' Datos de Organizadores '!U28:X44,3)))</f>
        <v>CD</v>
      </c>
      <c r="R72" s="423"/>
      <c r="S72" s="423"/>
      <c r="T72" s="423"/>
      <c r="U72" s="428" t="str">
        <f>AA68</f>
        <v xml:space="preserve"> </v>
      </c>
      <c r="V72" s="429"/>
      <c r="W72" s="422">
        <f>IF(Grupo&gt;=14,"",CLASE)</f>
        <v>0</v>
      </c>
      <c r="X72" s="423"/>
      <c r="Y72" s="423"/>
      <c r="Z72" s="533"/>
      <c r="AA72" s="263" t="str">
        <f>IF(Grupo&gt;=14,VLOOKUP(' Datos de Organizadores '!T31,' Datos de Organizadores '!U28:X44,3),"")</f>
        <v/>
      </c>
      <c r="AB72" s="264"/>
      <c r="AC72" s="264"/>
      <c r="AD72" s="265"/>
      <c r="AE72" s="409" t="str">
        <f>IF(Grupo&gt;=14,CLASEM,"")</f>
        <v/>
      </c>
      <c r="AF72" s="410"/>
      <c r="AG72" s="411"/>
      <c r="AH72" s="43"/>
    </row>
    <row r="73" spans="2:34" ht="15" customHeight="1" x14ac:dyDescent="0.2">
      <c r="B73" s="42"/>
      <c r="C73" s="192" t="s">
        <v>237</v>
      </c>
      <c r="D73" s="122"/>
      <c r="E73" s="122"/>
      <c r="F73" s="122"/>
      <c r="G73" s="122"/>
      <c r="H73" s="123"/>
      <c r="I73" s="117"/>
      <c r="J73" s="191"/>
      <c r="K73" s="6"/>
      <c r="L73" s="6"/>
      <c r="M73" s="6"/>
      <c r="N73" s="6"/>
      <c r="O73" s="111"/>
      <c r="P73" s="124"/>
      <c r="Q73" s="424"/>
      <c r="R73" s="425"/>
      <c r="S73" s="425"/>
      <c r="T73" s="425"/>
      <c r="U73" s="430"/>
      <c r="V73" s="431"/>
      <c r="W73" s="424"/>
      <c r="X73" s="425"/>
      <c r="Y73" s="425"/>
      <c r="Z73" s="534"/>
      <c r="AA73" s="266"/>
      <c r="AB73" s="267"/>
      <c r="AC73" s="267"/>
      <c r="AD73" s="268"/>
      <c r="AE73" s="412"/>
      <c r="AF73" s="413"/>
      <c r="AG73" s="414"/>
      <c r="AH73" s="43"/>
    </row>
    <row r="74" spans="2:34" ht="18" customHeight="1" x14ac:dyDescent="0.2">
      <c r="B74" s="42"/>
      <c r="C74" s="441">
        <f>IF(Turbo=2,VALUE(CILINDRADA),ROUND(VALUE(CILINDRADA)*1.7,0))</f>
        <v>0</v>
      </c>
      <c r="D74" s="442"/>
      <c r="E74" s="442"/>
      <c r="F74" s="442"/>
      <c r="G74" s="442"/>
      <c r="H74" s="442"/>
      <c r="I74" s="443"/>
      <c r="J74" s="243"/>
      <c r="K74" s="244"/>
      <c r="L74" s="244"/>
      <c r="M74" s="244"/>
      <c r="N74" s="244"/>
      <c r="O74" s="244"/>
      <c r="P74" s="244"/>
      <c r="Q74" s="426"/>
      <c r="R74" s="427"/>
      <c r="S74" s="427"/>
      <c r="T74" s="427"/>
      <c r="U74" s="432"/>
      <c r="V74" s="433"/>
      <c r="W74" s="426"/>
      <c r="X74" s="427"/>
      <c r="Y74" s="427"/>
      <c r="Z74" s="535"/>
      <c r="AA74" s="269"/>
      <c r="AB74" s="270"/>
      <c r="AC74" s="270"/>
      <c r="AD74" s="271"/>
      <c r="AE74" s="415"/>
      <c r="AF74" s="416"/>
      <c r="AG74" s="417"/>
      <c r="AH74" s="43"/>
    </row>
    <row r="75" spans="2:34" ht="3.75" customHeight="1" x14ac:dyDescent="0.2">
      <c r="B75" s="42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  <c r="AA75" s="109"/>
      <c r="AB75" s="109"/>
      <c r="AC75" s="109"/>
      <c r="AD75" s="109"/>
      <c r="AE75" s="136"/>
      <c r="AF75" s="136"/>
      <c r="AG75" s="136"/>
      <c r="AH75" s="43"/>
    </row>
    <row r="76" spans="2:34" ht="20.100000000000001" hidden="1" customHeight="1" x14ac:dyDescent="0.2">
      <c r="B76" s="42"/>
      <c r="C76" s="530" t="s">
        <v>221</v>
      </c>
      <c r="D76" s="531"/>
      <c r="E76" s="531"/>
      <c r="F76" s="531"/>
      <c r="G76" s="531"/>
      <c r="H76" s="531"/>
      <c r="I76" s="531"/>
      <c r="J76" s="531"/>
      <c r="K76" s="531"/>
      <c r="L76" s="531"/>
      <c r="M76" s="531"/>
      <c r="N76" s="531"/>
      <c r="O76" s="531"/>
      <c r="P76" s="531"/>
      <c r="Q76" s="531"/>
      <c r="R76" s="531"/>
      <c r="S76" s="531"/>
      <c r="T76" s="531"/>
      <c r="U76" s="531"/>
      <c r="V76" s="531"/>
      <c r="W76" s="531"/>
      <c r="X76" s="531"/>
      <c r="Y76" s="531"/>
      <c r="Z76" s="531"/>
      <c r="AA76" s="531"/>
      <c r="AB76" s="531"/>
      <c r="AC76" s="531"/>
      <c r="AD76" s="531"/>
      <c r="AE76" s="531"/>
      <c r="AF76" s="531"/>
      <c r="AG76" s="532"/>
      <c r="AH76" s="43"/>
    </row>
    <row r="77" spans="2:34" ht="3.75" hidden="1" customHeight="1" x14ac:dyDescent="0.2">
      <c r="B77" s="42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43"/>
    </row>
    <row r="78" spans="2:34" ht="18" hidden="1" customHeight="1" x14ac:dyDescent="0.2">
      <c r="B78" s="42"/>
      <c r="C78" s="400" t="s">
        <v>219</v>
      </c>
      <c r="D78" s="401"/>
      <c r="E78" s="401"/>
      <c r="F78" s="401"/>
      <c r="G78" s="401"/>
      <c r="H78" s="401"/>
      <c r="I78" s="401"/>
      <c r="J78" s="401"/>
      <c r="K78" s="401"/>
      <c r="L78" s="401"/>
      <c r="M78" s="401"/>
      <c r="N78" s="401"/>
      <c r="O78" s="401"/>
      <c r="P78" s="401"/>
      <c r="Q78" s="401"/>
      <c r="R78" s="401"/>
      <c r="S78" s="401"/>
      <c r="T78" s="401"/>
      <c r="U78" s="401"/>
      <c r="V78" s="401"/>
      <c r="W78" s="401"/>
      <c r="X78" s="401"/>
      <c r="Y78" s="401"/>
      <c r="Z78" s="401"/>
      <c r="AA78" s="401"/>
      <c r="AB78" s="401"/>
      <c r="AC78" s="401"/>
      <c r="AD78" s="401"/>
      <c r="AE78" s="401"/>
      <c r="AF78" s="401"/>
      <c r="AG78" s="402"/>
      <c r="AH78" s="43"/>
    </row>
    <row r="79" spans="2:34" ht="15.75" hidden="1" customHeight="1" x14ac:dyDescent="0.2">
      <c r="B79" s="42"/>
      <c r="C79" s="99" t="s">
        <v>189</v>
      </c>
      <c r="D79" s="22"/>
      <c r="E79" s="395"/>
      <c r="F79" s="395"/>
      <c r="G79" s="395"/>
      <c r="H79" s="395"/>
      <c r="I79" s="395"/>
      <c r="J79" s="395"/>
      <c r="K79" s="395"/>
      <c r="L79" s="395"/>
      <c r="M79" s="395"/>
      <c r="N79" s="395"/>
      <c r="O79" s="395"/>
      <c r="P79" s="396"/>
      <c r="Q79" s="403" t="s">
        <v>190</v>
      </c>
      <c r="R79" s="404"/>
      <c r="S79" s="404"/>
      <c r="T79" s="404"/>
      <c r="U79" s="404"/>
      <c r="V79" s="404"/>
      <c r="W79" s="404"/>
      <c r="X79" s="404"/>
      <c r="Y79" s="404"/>
      <c r="Z79" s="404"/>
      <c r="AA79" s="404"/>
      <c r="AB79" s="404"/>
      <c r="AC79" s="404"/>
      <c r="AD79" s="404"/>
      <c r="AE79" s="404"/>
      <c r="AF79" s="404"/>
      <c r="AG79" s="405"/>
      <c r="AH79" s="43"/>
    </row>
    <row r="80" spans="2:34" ht="15.75" hidden="1" customHeight="1" x14ac:dyDescent="0.2">
      <c r="B80" s="42"/>
      <c r="C80" s="99" t="s">
        <v>191</v>
      </c>
      <c r="D80" s="22"/>
      <c r="E80" s="395"/>
      <c r="F80" s="395"/>
      <c r="G80" s="395"/>
      <c r="H80" s="395"/>
      <c r="I80" s="395"/>
      <c r="J80" s="395"/>
      <c r="K80" s="395"/>
      <c r="L80" s="395"/>
      <c r="M80" s="395"/>
      <c r="N80" s="395"/>
      <c r="O80" s="395"/>
      <c r="P80" s="396"/>
      <c r="Q80" s="406"/>
      <c r="R80" s="407"/>
      <c r="S80" s="407"/>
      <c r="T80" s="407"/>
      <c r="U80" s="407"/>
      <c r="V80" s="407"/>
      <c r="W80" s="407"/>
      <c r="X80" s="407"/>
      <c r="Y80" s="407"/>
      <c r="Z80" s="407"/>
      <c r="AA80" s="407"/>
      <c r="AB80" s="407"/>
      <c r="AC80" s="407"/>
      <c r="AD80" s="407"/>
      <c r="AE80" s="407"/>
      <c r="AF80" s="407"/>
      <c r="AG80" s="408"/>
      <c r="AH80" s="43"/>
    </row>
    <row r="81" spans="2:36" ht="15.75" hidden="1" customHeight="1" x14ac:dyDescent="0.2">
      <c r="B81" s="42"/>
      <c r="C81" s="99" t="s">
        <v>192</v>
      </c>
      <c r="D81" s="22"/>
      <c r="E81" s="395"/>
      <c r="F81" s="395"/>
      <c r="G81" s="395"/>
      <c r="H81" s="395"/>
      <c r="I81" s="395"/>
      <c r="J81" s="395"/>
      <c r="K81" s="395"/>
      <c r="L81" s="395"/>
      <c r="M81" s="395"/>
      <c r="N81" s="395"/>
      <c r="O81" s="395"/>
      <c r="P81" s="396"/>
      <c r="Q81" s="6"/>
      <c r="R81" s="6"/>
      <c r="S81" s="526"/>
      <c r="T81" s="526"/>
      <c r="U81" s="526"/>
      <c r="V81" s="526"/>
      <c r="W81" s="526"/>
      <c r="X81" s="526"/>
      <c r="Y81" s="526"/>
      <c r="Z81" s="526"/>
      <c r="AA81" s="526"/>
      <c r="AB81" s="526"/>
      <c r="AC81" s="526"/>
      <c r="AD81" s="526"/>
      <c r="AE81" s="526"/>
      <c r="AF81" s="526"/>
      <c r="AG81" s="7"/>
      <c r="AH81" s="43"/>
    </row>
    <row r="82" spans="2:36" ht="15.75" hidden="1" customHeight="1" x14ac:dyDescent="0.2">
      <c r="B82" s="42"/>
      <c r="C82" s="99" t="s">
        <v>193</v>
      </c>
      <c r="D82" s="22"/>
      <c r="E82" s="395"/>
      <c r="F82" s="395"/>
      <c r="G82" s="395"/>
      <c r="H82" s="395"/>
      <c r="I82" s="395"/>
      <c r="J82" s="395"/>
      <c r="K82" s="395"/>
      <c r="L82" s="395"/>
      <c r="M82" s="395"/>
      <c r="N82" s="395"/>
      <c r="O82" s="395"/>
      <c r="P82" s="396"/>
      <c r="Q82" s="6"/>
      <c r="R82" s="6"/>
      <c r="S82" s="527"/>
      <c r="T82" s="527"/>
      <c r="U82" s="527"/>
      <c r="V82" s="527"/>
      <c r="W82" s="527"/>
      <c r="X82" s="527"/>
      <c r="Y82" s="527"/>
      <c r="Z82" s="527"/>
      <c r="AA82" s="527"/>
      <c r="AB82" s="527"/>
      <c r="AC82" s="527"/>
      <c r="AD82" s="527"/>
      <c r="AE82" s="527"/>
      <c r="AF82" s="527"/>
      <c r="AG82" s="7"/>
      <c r="AH82" s="43"/>
    </row>
    <row r="83" spans="2:36" ht="15.75" hidden="1" customHeight="1" x14ac:dyDescent="0.2">
      <c r="B83" s="42"/>
      <c r="C83" s="524" t="s">
        <v>194</v>
      </c>
      <c r="D83" s="525"/>
      <c r="E83" s="522"/>
      <c r="F83" s="522"/>
      <c r="G83" s="100" t="s">
        <v>5</v>
      </c>
      <c r="H83" s="101"/>
      <c r="I83" s="522"/>
      <c r="J83" s="522"/>
      <c r="K83" s="522"/>
      <c r="L83" s="522"/>
      <c r="M83" s="522"/>
      <c r="N83" s="522"/>
      <c r="O83" s="522"/>
      <c r="P83" s="523"/>
      <c r="Q83" s="101"/>
      <c r="R83" s="101"/>
      <c r="S83" s="102"/>
      <c r="T83" s="103"/>
      <c r="U83" s="103"/>
      <c r="V83" s="103"/>
      <c r="W83" s="102"/>
      <c r="X83" s="103"/>
      <c r="Y83" s="102"/>
      <c r="Z83" s="103"/>
      <c r="AA83" s="102"/>
      <c r="AB83" s="103"/>
      <c r="AC83" s="103"/>
      <c r="AD83" s="103"/>
      <c r="AE83" s="103"/>
      <c r="AF83" s="103"/>
      <c r="AG83" s="104"/>
      <c r="AH83" s="43"/>
    </row>
    <row r="84" spans="2:36" ht="14.1" customHeight="1" x14ac:dyDescent="0.2">
      <c r="B84" s="42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43"/>
    </row>
    <row r="85" spans="2:36" ht="20.100000000000001" customHeight="1" x14ac:dyDescent="0.2">
      <c r="B85" s="42"/>
      <c r="C85" s="253" t="s">
        <v>16</v>
      </c>
      <c r="D85" s="254"/>
      <c r="E85" s="254"/>
      <c r="F85" s="254"/>
      <c r="G85" s="254"/>
      <c r="H85" s="254"/>
      <c r="I85" s="254"/>
      <c r="J85" s="254"/>
      <c r="K85" s="254"/>
      <c r="L85" s="254"/>
      <c r="M85" s="254"/>
      <c r="N85" s="254"/>
      <c r="O85" s="254"/>
      <c r="P85" s="254"/>
      <c r="Q85" s="254"/>
      <c r="R85" s="254"/>
      <c r="S85" s="254"/>
      <c r="T85" s="254"/>
      <c r="U85" s="254"/>
      <c r="V85" s="254"/>
      <c r="W85" s="254"/>
      <c r="X85" s="254"/>
      <c r="Y85" s="254"/>
      <c r="Z85" s="254"/>
      <c r="AA85" s="254"/>
      <c r="AB85" s="254"/>
      <c r="AC85" s="254"/>
      <c r="AD85" s="254"/>
      <c r="AE85" s="254"/>
      <c r="AF85" s="254"/>
      <c r="AG85" s="255"/>
      <c r="AH85" s="43"/>
    </row>
    <row r="86" spans="2:36" ht="3" customHeight="1" x14ac:dyDescent="0.2">
      <c r="B86" s="42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43"/>
    </row>
    <row r="87" spans="2:36" ht="9" customHeight="1" x14ac:dyDescent="0.2">
      <c r="B87" s="42"/>
      <c r="C87" s="569" t="str">
        <f>"HASTA"&amp;" "&amp;TEXT(' Derechos de Inscripción '!J30,"DD/mm/aaaa")</f>
        <v xml:space="preserve">HASTA  </v>
      </c>
      <c r="D87" s="570"/>
      <c r="E87" s="570"/>
      <c r="F87" s="571"/>
      <c r="G87" s="563" t="s">
        <v>272</v>
      </c>
      <c r="H87" s="564"/>
      <c r="I87" s="564"/>
      <c r="J87" s="565"/>
      <c r="K87" s="545" t="s">
        <v>273</v>
      </c>
      <c r="L87" s="546"/>
      <c r="M87" s="546"/>
      <c r="N87" s="546"/>
      <c r="O87" s="546"/>
      <c r="P87" s="546"/>
      <c r="Q87" s="546"/>
      <c r="R87" s="546"/>
      <c r="S87" s="546"/>
      <c r="T87" s="546"/>
      <c r="U87" s="546"/>
      <c r="V87" s="546"/>
      <c r="W87" s="546"/>
      <c r="X87" s="546"/>
      <c r="Y87" s="546"/>
      <c r="Z87" s="546"/>
      <c r="AA87" s="546"/>
      <c r="AB87" s="547"/>
      <c r="AC87" s="536" t="s">
        <v>206</v>
      </c>
      <c r="AD87" s="537"/>
      <c r="AE87" s="537"/>
      <c r="AF87" s="537"/>
      <c r="AG87" s="538"/>
      <c r="AH87" s="43"/>
    </row>
    <row r="88" spans="2:36" ht="6" customHeight="1" x14ac:dyDescent="0.2">
      <c r="B88" s="42"/>
      <c r="C88" s="572"/>
      <c r="D88" s="573"/>
      <c r="E88" s="573"/>
      <c r="F88" s="574"/>
      <c r="G88" s="566"/>
      <c r="H88" s="567"/>
      <c r="I88" s="567"/>
      <c r="J88" s="568"/>
      <c r="K88" s="548"/>
      <c r="L88" s="549"/>
      <c r="M88" s="549"/>
      <c r="N88" s="549"/>
      <c r="O88" s="549"/>
      <c r="P88" s="549"/>
      <c r="Q88" s="549"/>
      <c r="R88" s="549"/>
      <c r="S88" s="549"/>
      <c r="T88" s="549"/>
      <c r="U88" s="549"/>
      <c r="V88" s="549"/>
      <c r="W88" s="549"/>
      <c r="X88" s="549"/>
      <c r="Y88" s="549"/>
      <c r="Z88" s="549"/>
      <c r="AA88" s="549"/>
      <c r="AB88" s="550"/>
      <c r="AC88" s="539"/>
      <c r="AD88" s="540"/>
      <c r="AE88" s="540"/>
      <c r="AF88" s="540"/>
      <c r="AG88" s="541"/>
      <c r="AH88" s="43"/>
    </row>
    <row r="89" spans="2:36" ht="3" hidden="1" customHeight="1" x14ac:dyDescent="0.2">
      <c r="B89" s="42"/>
      <c r="C89" s="5"/>
      <c r="D89" s="6"/>
      <c r="E89" s="6"/>
      <c r="F89" s="12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94"/>
      <c r="AD89" s="6"/>
      <c r="AE89" s="6"/>
      <c r="AF89" s="6"/>
      <c r="AG89" s="7"/>
      <c r="AH89" s="43"/>
    </row>
    <row r="90" spans="2:36" ht="3" customHeight="1" x14ac:dyDescent="0.2">
      <c r="B90" s="42"/>
      <c r="C90" s="369">
        <f>IF(Blanco=TRUE,"",IF(' Datos de Organizadores '!T4=2,' Derechos de Inscripción '!J29*2,' Derechos de Inscripción '!J29))</f>
        <v>135</v>
      </c>
      <c r="D90" s="370"/>
      <c r="E90" s="370"/>
      <c r="F90" s="371"/>
      <c r="G90" s="360">
        <f>IF(Blanco=TRUE,"",50+C90)</f>
        <v>185</v>
      </c>
      <c r="H90" s="361"/>
      <c r="I90" s="361"/>
      <c r="J90" s="362"/>
      <c r="K90" s="551" t="s">
        <v>262</v>
      </c>
      <c r="L90" s="552"/>
      <c r="M90" s="553"/>
      <c r="N90" s="557">
        <v>7418</v>
      </c>
      <c r="O90" s="557"/>
      <c r="P90" s="557"/>
      <c r="Q90" s="557"/>
      <c r="R90" s="179"/>
      <c r="S90" s="179"/>
      <c r="T90" s="179"/>
      <c r="U90" s="179"/>
      <c r="V90" s="552" t="s">
        <v>263</v>
      </c>
      <c r="W90" s="552"/>
      <c r="X90" s="552"/>
      <c r="Y90" s="552"/>
      <c r="Z90" s="552"/>
      <c r="AA90" s="552"/>
      <c r="AB90" s="553"/>
      <c r="AC90" s="378"/>
      <c r="AD90" s="379"/>
      <c r="AE90" s="379"/>
      <c r="AF90" s="379"/>
      <c r="AG90" s="380"/>
      <c r="AH90" s="43"/>
    </row>
    <row r="91" spans="2:36" ht="9" customHeight="1" x14ac:dyDescent="0.2">
      <c r="B91" s="42"/>
      <c r="C91" s="372"/>
      <c r="D91" s="373"/>
      <c r="E91" s="373"/>
      <c r="F91" s="374"/>
      <c r="G91" s="363"/>
      <c r="H91" s="364"/>
      <c r="I91" s="364"/>
      <c r="J91" s="365"/>
      <c r="K91" s="551"/>
      <c r="L91" s="552"/>
      <c r="M91" s="553"/>
      <c r="N91" s="557"/>
      <c r="O91" s="557"/>
      <c r="P91" s="557"/>
      <c r="Q91" s="557"/>
      <c r="R91" s="559">
        <v>61</v>
      </c>
      <c r="S91" s="557"/>
      <c r="T91" s="557"/>
      <c r="U91" s="560"/>
      <c r="V91" s="552"/>
      <c r="W91" s="552"/>
      <c r="X91" s="552"/>
      <c r="Y91" s="552"/>
      <c r="Z91" s="552"/>
      <c r="AA91" s="552"/>
      <c r="AB91" s="553"/>
      <c r="AC91" s="381"/>
      <c r="AD91" s="382"/>
      <c r="AE91" s="382"/>
      <c r="AF91" s="382"/>
      <c r="AG91" s="383"/>
      <c r="AH91" s="43"/>
    </row>
    <row r="92" spans="2:36" ht="9" customHeight="1" x14ac:dyDescent="0.2">
      <c r="B92" s="42"/>
      <c r="C92" s="372"/>
      <c r="D92" s="373"/>
      <c r="E92" s="373"/>
      <c r="F92" s="374"/>
      <c r="G92" s="363"/>
      <c r="H92" s="364"/>
      <c r="I92" s="364"/>
      <c r="J92" s="365"/>
      <c r="K92" s="551"/>
      <c r="L92" s="552"/>
      <c r="M92" s="553"/>
      <c r="N92" s="557"/>
      <c r="O92" s="557"/>
      <c r="P92" s="557"/>
      <c r="Q92" s="557"/>
      <c r="R92" s="559"/>
      <c r="S92" s="557"/>
      <c r="T92" s="557"/>
      <c r="U92" s="560"/>
      <c r="V92" s="552"/>
      <c r="W92" s="552"/>
      <c r="X92" s="552"/>
      <c r="Y92" s="552"/>
      <c r="Z92" s="552"/>
      <c r="AA92" s="552"/>
      <c r="AB92" s="553"/>
      <c r="AC92" s="381"/>
      <c r="AD92" s="382"/>
      <c r="AE92" s="382"/>
      <c r="AF92" s="382"/>
      <c r="AG92" s="383"/>
      <c r="AH92" s="43"/>
    </row>
    <row r="93" spans="2:36" ht="18" customHeight="1" x14ac:dyDescent="0.2">
      <c r="B93" s="42"/>
      <c r="C93" s="372"/>
      <c r="D93" s="373"/>
      <c r="E93" s="373"/>
      <c r="F93" s="374"/>
      <c r="G93" s="363"/>
      <c r="H93" s="364"/>
      <c r="I93" s="364"/>
      <c r="J93" s="365"/>
      <c r="K93" s="551"/>
      <c r="L93" s="552"/>
      <c r="M93" s="553"/>
      <c r="N93" s="557"/>
      <c r="O93" s="557"/>
      <c r="P93" s="557"/>
      <c r="Q93" s="557"/>
      <c r="R93" s="559"/>
      <c r="S93" s="557"/>
      <c r="T93" s="557"/>
      <c r="U93" s="560"/>
      <c r="V93" s="552"/>
      <c r="W93" s="552"/>
      <c r="X93" s="552"/>
      <c r="Y93" s="552"/>
      <c r="Z93" s="552"/>
      <c r="AA93" s="552"/>
      <c r="AB93" s="553"/>
      <c r="AC93" s="381"/>
      <c r="AD93" s="382"/>
      <c r="AE93" s="382"/>
      <c r="AF93" s="382"/>
      <c r="AG93" s="383"/>
      <c r="AH93" s="43"/>
    </row>
    <row r="94" spans="2:36" ht="3" customHeight="1" x14ac:dyDescent="0.2">
      <c r="B94" s="42"/>
      <c r="C94" s="375"/>
      <c r="D94" s="376"/>
      <c r="E94" s="376"/>
      <c r="F94" s="377"/>
      <c r="G94" s="366"/>
      <c r="H94" s="367"/>
      <c r="I94" s="367"/>
      <c r="J94" s="368"/>
      <c r="K94" s="554"/>
      <c r="L94" s="555"/>
      <c r="M94" s="556"/>
      <c r="N94" s="558"/>
      <c r="O94" s="558"/>
      <c r="P94" s="558"/>
      <c r="Q94" s="558"/>
      <c r="R94" s="561"/>
      <c r="S94" s="558"/>
      <c r="T94" s="558"/>
      <c r="U94" s="562"/>
      <c r="V94" s="555"/>
      <c r="W94" s="555"/>
      <c r="X94" s="555"/>
      <c r="Y94" s="555"/>
      <c r="Z94" s="555"/>
      <c r="AA94" s="555"/>
      <c r="AB94" s="556"/>
      <c r="AC94" s="384"/>
      <c r="AD94" s="385"/>
      <c r="AE94" s="385"/>
      <c r="AF94" s="385"/>
      <c r="AG94" s="386"/>
      <c r="AH94" s="43"/>
    </row>
    <row r="95" spans="2:36" ht="5.25" customHeight="1" x14ac:dyDescent="0.2">
      <c r="B95" s="42"/>
      <c r="C95" s="8"/>
      <c r="D95" s="95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357"/>
      <c r="R95" s="357"/>
      <c r="S95" s="357"/>
      <c r="T95" s="357"/>
      <c r="U95" s="357"/>
      <c r="V95" s="357"/>
      <c r="W95" s="357"/>
      <c r="X95" s="357"/>
      <c r="Y95" s="357"/>
      <c r="Z95" s="357"/>
      <c r="AA95" s="357"/>
      <c r="AB95" s="357"/>
      <c r="AC95" s="357"/>
      <c r="AD95" s="357"/>
      <c r="AE95" s="357"/>
      <c r="AF95" s="357"/>
      <c r="AG95" s="357"/>
      <c r="AH95" s="43"/>
    </row>
    <row r="96" spans="2:36" ht="15" customHeight="1" x14ac:dyDescent="0.15">
      <c r="B96" s="156"/>
      <c r="C96" s="358" t="s">
        <v>236</v>
      </c>
      <c r="D96" s="358"/>
      <c r="E96" s="358"/>
      <c r="F96" s="358"/>
      <c r="G96" s="358"/>
      <c r="H96" s="358"/>
      <c r="I96" s="358"/>
      <c r="J96" s="358"/>
      <c r="K96" s="358"/>
      <c r="L96" s="358"/>
      <c r="M96" s="358"/>
      <c r="N96" s="358"/>
      <c r="O96" s="358"/>
      <c r="P96" s="358"/>
      <c r="Q96" s="358"/>
      <c r="R96" s="358"/>
      <c r="S96" s="358"/>
      <c r="T96" s="358"/>
      <c r="U96" s="358"/>
      <c r="V96" s="358"/>
      <c r="W96" s="358"/>
      <c r="X96" s="358"/>
      <c r="Y96" s="10"/>
      <c r="Z96" s="177"/>
      <c r="AA96" s="172"/>
      <c r="AB96" s="172"/>
      <c r="AC96" s="172"/>
      <c r="AD96" s="172"/>
      <c r="AE96" s="172"/>
      <c r="AF96" s="172"/>
      <c r="AG96" s="173"/>
      <c r="AH96" s="42"/>
      <c r="AI96" s="81"/>
      <c r="AJ96" s="81"/>
    </row>
    <row r="97" spans="2:36" ht="15" customHeight="1" x14ac:dyDescent="0.15">
      <c r="B97" s="42"/>
      <c r="C97" s="359"/>
      <c r="D97" s="359"/>
      <c r="E97" s="359"/>
      <c r="F97" s="359"/>
      <c r="G97" s="359"/>
      <c r="H97" s="359"/>
      <c r="I97" s="359"/>
      <c r="J97" s="359"/>
      <c r="K97" s="359"/>
      <c r="L97" s="359"/>
      <c r="M97" s="359"/>
      <c r="N97" s="359"/>
      <c r="O97" s="359"/>
      <c r="P97" s="359"/>
      <c r="Q97" s="359"/>
      <c r="R97" s="359"/>
      <c r="S97" s="359"/>
      <c r="T97" s="359"/>
      <c r="U97" s="359"/>
      <c r="V97" s="359"/>
      <c r="W97" s="359"/>
      <c r="X97" s="359"/>
      <c r="Y97" s="6"/>
      <c r="Z97" s="174"/>
      <c r="AA97" s="175"/>
      <c r="AB97" s="175"/>
      <c r="AC97" s="175"/>
      <c r="AD97" s="175"/>
      <c r="AE97" s="175"/>
      <c r="AF97" s="175"/>
      <c r="AG97" s="176"/>
      <c r="AH97" s="43"/>
      <c r="AI97" s="81"/>
      <c r="AJ97" s="81"/>
    </row>
    <row r="98" spans="2:36" ht="15" customHeight="1" x14ac:dyDescent="0.15">
      <c r="B98" s="42"/>
      <c r="C98" s="359"/>
      <c r="D98" s="359"/>
      <c r="E98" s="359"/>
      <c r="F98" s="359"/>
      <c r="G98" s="359"/>
      <c r="H98" s="359"/>
      <c r="I98" s="359"/>
      <c r="J98" s="359"/>
      <c r="K98" s="359"/>
      <c r="L98" s="359"/>
      <c r="M98" s="359"/>
      <c r="N98" s="359"/>
      <c r="O98" s="359"/>
      <c r="P98" s="359"/>
      <c r="Q98" s="359"/>
      <c r="R98" s="359"/>
      <c r="S98" s="359"/>
      <c r="T98" s="359"/>
      <c r="U98" s="359"/>
      <c r="V98" s="359"/>
      <c r="W98" s="359"/>
      <c r="X98" s="359"/>
      <c r="Y98" s="6"/>
      <c r="Z98" s="174"/>
      <c r="AA98" s="175"/>
      <c r="AB98" s="175"/>
      <c r="AC98" s="175"/>
      <c r="AD98" s="175"/>
      <c r="AE98" s="175"/>
      <c r="AF98" s="175"/>
      <c r="AG98" s="176"/>
      <c r="AH98" s="43"/>
      <c r="AI98" s="81"/>
      <c r="AJ98" s="81"/>
    </row>
    <row r="99" spans="2:36" ht="15" customHeight="1" x14ac:dyDescent="0.15">
      <c r="B99" s="42"/>
      <c r="C99" s="359"/>
      <c r="D99" s="359"/>
      <c r="E99" s="359"/>
      <c r="F99" s="359"/>
      <c r="G99" s="359"/>
      <c r="H99" s="359"/>
      <c r="I99" s="359"/>
      <c r="J99" s="359"/>
      <c r="K99" s="359"/>
      <c r="L99" s="359"/>
      <c r="M99" s="359"/>
      <c r="N99" s="359"/>
      <c r="O99" s="359"/>
      <c r="P99" s="359"/>
      <c r="Q99" s="359"/>
      <c r="R99" s="359"/>
      <c r="S99" s="359"/>
      <c r="T99" s="359"/>
      <c r="U99" s="359"/>
      <c r="V99" s="359"/>
      <c r="W99" s="359"/>
      <c r="X99" s="359"/>
      <c r="Y99" s="6"/>
      <c r="Z99" s="174"/>
      <c r="AA99" s="175"/>
      <c r="AB99" s="175"/>
      <c r="AC99" s="175"/>
      <c r="AD99" s="175"/>
      <c r="AE99" s="175"/>
      <c r="AF99" s="175"/>
      <c r="AG99" s="176"/>
      <c r="AH99" s="43"/>
      <c r="AI99" s="81"/>
      <c r="AJ99" s="81"/>
    </row>
    <row r="100" spans="2:36" ht="15" customHeight="1" x14ac:dyDescent="0.15">
      <c r="B100" s="42"/>
      <c r="C100" s="387" t="str">
        <f>"De acuerdo con lo establecido en la Ley Orgánica 15/1999 les informamos de que sus datos personales forman parte de un fichero cuyo responsable es " &amp; C21 &amp; ", con domicilio en " &amp; C22 &amp;  ", " &amp; C24 &amp;  " junto con la Federación Andaluza de Automovilismo. La finalidad de este fichero es llevar a cabo la gestión y control de los participantes en la " &amp; C18 &amp; ". Si lo desean podrán ejercitar los derechos de acceso, rectificación, cancelación y oposición, dirigiéndose por escrito a la dirección señalada y adjuntando una fotocopia de su DNI."</f>
        <v>De acuerdo con lo establecido en la Ley Orgánica 15/1999 les informamos de que sus datos personales forman parte de un fichero cuyo responsable es Federacion Andaluza de Automovilismo, con domicilio en C/ Sto. Domingo, nº 22 Local 1- Edif. Almería , 11402- Jerez de la Frontera (Cádiz) junto con la Federación Andaluza de Automovilismo. La finalidad de este fichero es llevar a cabo la gestión y control de los participantes en la CONIL KR24. Si lo desean podrán ejercitar los derechos de acceso, rectificación, cancelación y oposición, dirigiéndose por escrito a la dirección señalada y adjuntando una fotocopia de su DNI.</v>
      </c>
      <c r="D100" s="387"/>
      <c r="E100" s="387"/>
      <c r="F100" s="387"/>
      <c r="G100" s="387"/>
      <c r="H100" s="387"/>
      <c r="I100" s="387"/>
      <c r="J100" s="387"/>
      <c r="K100" s="387"/>
      <c r="L100" s="387"/>
      <c r="M100" s="387"/>
      <c r="N100" s="387"/>
      <c r="O100" s="387"/>
      <c r="P100" s="387"/>
      <c r="Q100" s="387"/>
      <c r="R100" s="387"/>
      <c r="S100" s="387"/>
      <c r="T100" s="387"/>
      <c r="U100" s="387"/>
      <c r="V100" s="387"/>
      <c r="W100" s="387"/>
      <c r="X100" s="387"/>
      <c r="Y100" s="6"/>
      <c r="Z100" s="174"/>
      <c r="AA100" s="175"/>
      <c r="AB100" s="175"/>
      <c r="AC100" s="175"/>
      <c r="AD100" s="175"/>
      <c r="AE100" s="175"/>
      <c r="AF100" s="175"/>
      <c r="AG100" s="176"/>
      <c r="AH100" s="43"/>
      <c r="AI100" s="170"/>
    </row>
    <row r="101" spans="2:36" ht="12.75" customHeight="1" x14ac:dyDescent="0.15">
      <c r="B101" s="42"/>
      <c r="C101" s="387"/>
      <c r="D101" s="387"/>
      <c r="E101" s="387"/>
      <c r="F101" s="387"/>
      <c r="G101" s="387"/>
      <c r="H101" s="387"/>
      <c r="I101" s="387"/>
      <c r="J101" s="387"/>
      <c r="K101" s="387"/>
      <c r="L101" s="387"/>
      <c r="M101" s="387"/>
      <c r="N101" s="387"/>
      <c r="O101" s="387"/>
      <c r="P101" s="387"/>
      <c r="Q101" s="387"/>
      <c r="R101" s="387"/>
      <c r="S101" s="387"/>
      <c r="T101" s="387"/>
      <c r="U101" s="387"/>
      <c r="V101" s="387"/>
      <c r="W101" s="387"/>
      <c r="X101" s="387"/>
      <c r="Y101" s="6"/>
      <c r="Z101" s="542" t="s">
        <v>261</v>
      </c>
      <c r="AA101" s="543"/>
      <c r="AB101" s="543"/>
      <c r="AC101" s="543"/>
      <c r="AD101" s="543"/>
      <c r="AE101" s="543"/>
      <c r="AF101" s="543"/>
      <c r="AG101" s="544"/>
      <c r="AH101" s="43"/>
      <c r="AI101" s="81"/>
      <c r="AJ101" s="81"/>
    </row>
    <row r="102" spans="2:36" ht="12.75" customHeight="1" x14ac:dyDescent="0.15">
      <c r="B102" s="42"/>
      <c r="C102" s="387"/>
      <c r="D102" s="387"/>
      <c r="E102" s="387"/>
      <c r="F102" s="387"/>
      <c r="G102" s="387"/>
      <c r="H102" s="387"/>
      <c r="I102" s="387"/>
      <c r="J102" s="387"/>
      <c r="K102" s="387"/>
      <c r="L102" s="387"/>
      <c r="M102" s="387"/>
      <c r="N102" s="387"/>
      <c r="O102" s="387"/>
      <c r="P102" s="387"/>
      <c r="Q102" s="387"/>
      <c r="R102" s="387"/>
      <c r="S102" s="387"/>
      <c r="T102" s="387"/>
      <c r="U102" s="387"/>
      <c r="V102" s="387"/>
      <c r="W102" s="387"/>
      <c r="X102" s="387"/>
      <c r="Y102" s="6"/>
      <c r="Z102" s="388" t="s">
        <v>220</v>
      </c>
      <c r="AA102" s="389"/>
      <c r="AB102" s="389"/>
      <c r="AC102" s="389"/>
      <c r="AD102" s="389"/>
      <c r="AE102" s="389"/>
      <c r="AF102" s="389"/>
      <c r="AG102" s="390"/>
      <c r="AH102" s="43"/>
      <c r="AI102" s="81"/>
      <c r="AJ102" s="81"/>
    </row>
    <row r="103" spans="2:36" ht="5.25" customHeight="1" x14ac:dyDescent="0.2">
      <c r="B103" s="42"/>
      <c r="C103" s="387"/>
      <c r="D103" s="387"/>
      <c r="E103" s="387"/>
      <c r="F103" s="387"/>
      <c r="G103" s="387"/>
      <c r="H103" s="387"/>
      <c r="I103" s="387"/>
      <c r="J103" s="387"/>
      <c r="K103" s="387"/>
      <c r="L103" s="387"/>
      <c r="M103" s="387"/>
      <c r="N103" s="387"/>
      <c r="O103" s="387"/>
      <c r="P103" s="387"/>
      <c r="Q103" s="387"/>
      <c r="R103" s="387"/>
      <c r="S103" s="387"/>
      <c r="T103" s="387"/>
      <c r="U103" s="387"/>
      <c r="V103" s="387"/>
      <c r="W103" s="387"/>
      <c r="X103" s="387"/>
      <c r="Y103" s="6"/>
      <c r="Z103" s="6"/>
      <c r="AA103" s="6"/>
      <c r="AB103" s="6"/>
      <c r="AC103" s="6"/>
      <c r="AD103" s="6"/>
      <c r="AE103" s="6"/>
      <c r="AF103" s="6"/>
      <c r="AG103" s="6"/>
      <c r="AH103" s="43"/>
      <c r="AI103" s="81"/>
      <c r="AJ103" s="81"/>
    </row>
    <row r="104" spans="2:36" ht="3.75" customHeight="1" x14ac:dyDescent="0.2">
      <c r="B104" s="42"/>
      <c r="C104" s="387"/>
      <c r="D104" s="387"/>
      <c r="E104" s="387"/>
      <c r="F104" s="387"/>
      <c r="G104" s="387"/>
      <c r="H104" s="387"/>
      <c r="I104" s="387"/>
      <c r="J104" s="387"/>
      <c r="K104" s="387"/>
      <c r="L104" s="387"/>
      <c r="M104" s="387"/>
      <c r="N104" s="387"/>
      <c r="O104" s="387"/>
      <c r="P104" s="387"/>
      <c r="Q104" s="387"/>
      <c r="R104" s="387"/>
      <c r="S104" s="387"/>
      <c r="T104" s="387"/>
      <c r="U104" s="387"/>
      <c r="V104" s="387"/>
      <c r="W104" s="387"/>
      <c r="X104" s="387"/>
      <c r="Y104" s="131"/>
      <c r="Z104" s="131"/>
      <c r="AA104" s="131"/>
      <c r="AB104" s="131"/>
      <c r="AC104" s="131"/>
      <c r="AD104" s="131"/>
      <c r="AE104" s="131"/>
      <c r="AF104" s="131"/>
      <c r="AG104" s="131"/>
      <c r="AH104" s="43"/>
      <c r="AI104" s="81"/>
      <c r="AJ104" s="81"/>
    </row>
    <row r="105" spans="2:36" ht="9.75" hidden="1" customHeight="1" x14ac:dyDescent="0.2">
      <c r="B105" s="42"/>
      <c r="C105" s="387"/>
      <c r="D105" s="387"/>
      <c r="E105" s="387"/>
      <c r="F105" s="387"/>
      <c r="G105" s="387"/>
      <c r="H105" s="387"/>
      <c r="I105" s="387"/>
      <c r="J105" s="387"/>
      <c r="K105" s="387"/>
      <c r="L105" s="387"/>
      <c r="M105" s="387"/>
      <c r="N105" s="387"/>
      <c r="O105" s="387"/>
      <c r="P105" s="387"/>
      <c r="Q105" s="387"/>
      <c r="R105" s="387"/>
      <c r="S105" s="387"/>
      <c r="T105" s="387"/>
      <c r="U105" s="387"/>
      <c r="V105" s="387"/>
      <c r="W105" s="387"/>
      <c r="X105" s="387"/>
      <c r="Y105" s="154"/>
      <c r="Z105" s="154"/>
      <c r="AA105" s="154"/>
      <c r="AB105" s="154"/>
      <c r="AC105" s="154"/>
      <c r="AD105" s="154"/>
      <c r="AE105" s="154"/>
      <c r="AF105" s="154"/>
      <c r="AG105" s="155"/>
      <c r="AH105" s="43"/>
      <c r="AI105" s="81"/>
      <c r="AJ105" s="81"/>
    </row>
    <row r="106" spans="2:36" ht="7.5" hidden="1" customHeight="1" x14ac:dyDescent="0.2">
      <c r="B106" s="42"/>
      <c r="C106" s="387"/>
      <c r="D106" s="387"/>
      <c r="E106" s="387"/>
      <c r="F106" s="387"/>
      <c r="G106" s="387"/>
      <c r="H106" s="387"/>
      <c r="I106" s="387"/>
      <c r="J106" s="387"/>
      <c r="K106" s="387"/>
      <c r="L106" s="387"/>
      <c r="M106" s="387"/>
      <c r="N106" s="387"/>
      <c r="O106" s="387"/>
      <c r="P106" s="387"/>
      <c r="Q106" s="387"/>
      <c r="R106" s="387"/>
      <c r="S106" s="387"/>
      <c r="T106" s="387"/>
      <c r="U106" s="387"/>
      <c r="V106" s="387"/>
      <c r="W106" s="387"/>
      <c r="X106" s="387"/>
      <c r="Y106" s="154"/>
      <c r="Z106" s="154"/>
      <c r="AA106" s="154"/>
      <c r="AB106" s="154"/>
      <c r="AC106" s="154"/>
      <c r="AD106" s="154"/>
      <c r="AE106" s="154"/>
      <c r="AF106" s="154"/>
      <c r="AG106" s="155"/>
      <c r="AH106" s="43"/>
      <c r="AI106" s="81"/>
      <c r="AJ106" s="81"/>
    </row>
    <row r="107" spans="2:36" ht="0.75" customHeight="1" x14ac:dyDescent="0.2">
      <c r="B107" s="42"/>
      <c r="C107" s="387"/>
      <c r="D107" s="387"/>
      <c r="E107" s="387"/>
      <c r="F107" s="387"/>
      <c r="G107" s="387"/>
      <c r="H107" s="387"/>
      <c r="I107" s="387"/>
      <c r="J107" s="387"/>
      <c r="K107" s="387"/>
      <c r="L107" s="387"/>
      <c r="M107" s="387"/>
      <c r="N107" s="387"/>
      <c r="O107" s="387"/>
      <c r="P107" s="387"/>
      <c r="Q107" s="387"/>
      <c r="R107" s="387"/>
      <c r="S107" s="387"/>
      <c r="T107" s="387"/>
      <c r="U107" s="387"/>
      <c r="V107" s="387"/>
      <c r="W107" s="387"/>
      <c r="X107" s="387"/>
      <c r="Y107" s="154"/>
      <c r="Z107" s="154"/>
      <c r="AA107" s="154"/>
      <c r="AB107" s="154"/>
      <c r="AC107" s="154"/>
      <c r="AD107" s="154"/>
      <c r="AE107" s="154"/>
      <c r="AF107" s="154"/>
      <c r="AG107" s="155"/>
      <c r="AH107" s="43"/>
      <c r="AI107" s="81"/>
      <c r="AJ107" s="81"/>
    </row>
    <row r="108" spans="2:36" ht="3.75" hidden="1" customHeight="1" x14ac:dyDescent="0.2">
      <c r="B108" s="42"/>
      <c r="C108" s="6"/>
      <c r="D108" s="2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131"/>
      <c r="R108" s="131"/>
      <c r="S108" s="131"/>
      <c r="T108" s="131"/>
      <c r="U108" s="131"/>
      <c r="V108" s="131"/>
      <c r="W108" s="131"/>
      <c r="X108" s="131"/>
      <c r="Y108" s="131"/>
      <c r="Z108" s="131"/>
      <c r="AA108" s="131"/>
      <c r="AB108" s="131"/>
      <c r="AC108" s="131"/>
      <c r="AD108" s="131"/>
      <c r="AE108" s="131"/>
      <c r="AF108" s="131"/>
      <c r="AG108" s="131"/>
      <c r="AH108" s="43"/>
      <c r="AI108" s="81"/>
      <c r="AJ108" s="81"/>
    </row>
    <row r="109" spans="2:36" ht="1.5" customHeight="1" x14ac:dyDescent="0.2">
      <c r="B109" s="42"/>
      <c r="C109" s="6"/>
      <c r="D109" s="2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131"/>
      <c r="R109" s="131"/>
      <c r="S109" s="131"/>
      <c r="T109" s="131"/>
      <c r="U109" s="131"/>
      <c r="V109" s="131"/>
      <c r="W109" s="131"/>
      <c r="X109" s="131"/>
      <c r="Y109" s="131"/>
      <c r="Z109" s="131"/>
      <c r="AA109" s="131"/>
      <c r="AB109" s="131"/>
      <c r="AC109" s="131"/>
      <c r="AD109" s="131"/>
      <c r="AE109" s="131"/>
      <c r="AF109" s="131"/>
      <c r="AG109" s="131"/>
      <c r="AH109" s="43"/>
      <c r="AI109" s="81"/>
      <c r="AJ109" s="81"/>
    </row>
    <row r="110" spans="2:36" ht="15.75" hidden="1" customHeight="1" x14ac:dyDescent="0.2">
      <c r="B110" s="133"/>
      <c r="C110" s="101"/>
      <c r="D110" s="134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25"/>
      <c r="R110" s="125"/>
      <c r="S110" s="125"/>
      <c r="T110" s="125"/>
      <c r="U110" s="125"/>
      <c r="V110" s="125"/>
      <c r="W110" s="125"/>
      <c r="X110" s="125"/>
      <c r="Y110" s="131"/>
      <c r="Z110" s="131"/>
      <c r="AA110" s="131"/>
      <c r="AB110" s="131"/>
      <c r="AC110" s="131"/>
      <c r="AD110" s="131"/>
      <c r="AE110" s="131"/>
      <c r="AF110" s="131"/>
      <c r="AG110" s="131"/>
      <c r="AH110" s="135"/>
      <c r="AI110" s="81"/>
      <c r="AJ110" s="81"/>
    </row>
    <row r="111" spans="2:36" ht="15.75" hidden="1" customHeight="1" x14ac:dyDescent="0.2">
      <c r="B111" s="42"/>
      <c r="C111" s="6"/>
      <c r="D111" s="2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131"/>
      <c r="R111" s="131"/>
      <c r="S111" s="131"/>
      <c r="T111" s="131"/>
      <c r="U111" s="131"/>
      <c r="V111" s="131"/>
      <c r="W111" s="131"/>
      <c r="X111" s="131"/>
      <c r="Y111" s="131"/>
      <c r="Z111" s="131"/>
      <c r="AA111" s="131"/>
      <c r="AB111" s="131"/>
      <c r="AC111" s="131"/>
      <c r="AD111" s="131"/>
      <c r="AE111" s="131"/>
      <c r="AF111" s="131"/>
      <c r="AG111" s="131"/>
      <c r="AH111" s="43"/>
      <c r="AI111" s="81"/>
      <c r="AJ111" s="81"/>
    </row>
    <row r="112" spans="2:36" ht="15.75" hidden="1" customHeight="1" x14ac:dyDescent="0.2">
      <c r="B112" s="42"/>
      <c r="C112" s="6"/>
      <c r="D112" s="2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131"/>
      <c r="R112" s="131"/>
      <c r="S112" s="131"/>
      <c r="T112" s="131"/>
      <c r="U112" s="131"/>
      <c r="V112" s="131"/>
      <c r="W112" s="131"/>
      <c r="X112" s="131"/>
      <c r="Y112" s="131"/>
      <c r="Z112" s="131"/>
      <c r="AA112" s="131"/>
      <c r="AB112" s="131"/>
      <c r="AC112" s="131"/>
      <c r="AD112" s="131"/>
      <c r="AE112" s="131"/>
      <c r="AF112" s="131"/>
      <c r="AG112" s="131"/>
      <c r="AH112" s="43"/>
      <c r="AI112" s="81"/>
      <c r="AJ112" s="81"/>
    </row>
    <row r="113" spans="2:36" ht="15.75" hidden="1" customHeight="1" x14ac:dyDescent="0.2">
      <c r="B113" s="42"/>
      <c r="C113" s="6"/>
      <c r="D113" s="2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131"/>
      <c r="R113" s="131"/>
      <c r="S113" s="131"/>
      <c r="T113" s="131"/>
      <c r="U113" s="131"/>
      <c r="V113" s="131"/>
      <c r="W113" s="131"/>
      <c r="X113" s="131"/>
      <c r="Y113" s="131"/>
      <c r="Z113" s="131"/>
      <c r="AA113" s="131"/>
      <c r="AB113" s="131"/>
      <c r="AC113" s="131"/>
      <c r="AD113" s="131"/>
      <c r="AE113" s="131"/>
      <c r="AF113" s="131"/>
      <c r="AG113" s="131"/>
      <c r="AH113" s="43"/>
      <c r="AI113" s="81"/>
      <c r="AJ113" s="81"/>
    </row>
    <row r="114" spans="2:36" ht="15.75" hidden="1" customHeight="1" x14ac:dyDescent="0.2">
      <c r="B114" s="42"/>
      <c r="C114" s="6"/>
      <c r="D114" s="2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131"/>
      <c r="R114" s="131"/>
      <c r="S114" s="131"/>
      <c r="T114" s="131"/>
      <c r="U114" s="131"/>
      <c r="V114" s="131"/>
      <c r="W114" s="131"/>
      <c r="X114" s="131"/>
      <c r="Y114" s="131"/>
      <c r="Z114" s="131"/>
      <c r="AA114" s="131"/>
      <c r="AB114" s="131"/>
      <c r="AC114" s="131"/>
      <c r="AD114" s="131"/>
      <c r="AE114" s="131"/>
      <c r="AF114" s="131"/>
      <c r="AG114" s="131"/>
      <c r="AH114" s="43"/>
      <c r="AI114" s="81"/>
      <c r="AJ114" s="81"/>
    </row>
    <row r="115" spans="2:36" ht="15.75" hidden="1" customHeight="1" x14ac:dyDescent="0.2">
      <c r="B115" s="42"/>
      <c r="C115" s="6"/>
      <c r="D115" s="2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131"/>
      <c r="R115" s="131"/>
      <c r="S115" s="131"/>
      <c r="T115" s="131"/>
      <c r="U115" s="131"/>
      <c r="V115" s="131"/>
      <c r="W115" s="131"/>
      <c r="X115" s="131"/>
      <c r="Y115" s="131"/>
      <c r="Z115" s="131"/>
      <c r="AA115" s="131"/>
      <c r="AB115" s="131"/>
      <c r="AC115" s="131"/>
      <c r="AD115" s="131"/>
      <c r="AE115" s="131"/>
      <c r="AF115" s="131"/>
      <c r="AG115" s="131"/>
      <c r="AH115" s="43"/>
      <c r="AI115" s="81"/>
      <c r="AJ115" s="81"/>
    </row>
    <row r="116" spans="2:36" ht="15.75" hidden="1" customHeight="1" x14ac:dyDescent="0.2">
      <c r="B116" s="42"/>
      <c r="C116" s="6"/>
      <c r="D116" s="2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131"/>
      <c r="R116" s="131"/>
      <c r="S116" s="131"/>
      <c r="T116" s="131"/>
      <c r="U116" s="131"/>
      <c r="V116" s="131"/>
      <c r="W116" s="131"/>
      <c r="X116" s="131"/>
      <c r="Y116" s="131"/>
      <c r="Z116" s="131"/>
      <c r="AA116" s="131"/>
      <c r="AB116" s="131"/>
      <c r="AC116" s="131"/>
      <c r="AD116" s="131"/>
      <c r="AE116" s="131"/>
      <c r="AF116" s="131"/>
      <c r="AG116" s="131"/>
      <c r="AH116" s="43"/>
      <c r="AI116" s="81"/>
      <c r="AJ116" s="81"/>
    </row>
    <row r="117" spans="2:36" ht="15.75" hidden="1" customHeight="1" x14ac:dyDescent="0.2">
      <c r="B117" s="133"/>
      <c r="C117" s="101"/>
      <c r="D117" s="134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25"/>
      <c r="R117" s="125"/>
      <c r="S117" s="125"/>
      <c r="T117" s="125"/>
      <c r="U117" s="125"/>
      <c r="V117" s="125"/>
      <c r="W117" s="125"/>
      <c r="X117" s="125"/>
      <c r="Y117" s="125"/>
      <c r="Z117" s="125"/>
      <c r="AA117" s="125"/>
      <c r="AB117" s="125"/>
      <c r="AC117" s="125"/>
      <c r="AD117" s="125"/>
      <c r="AE117" s="125"/>
      <c r="AF117" s="125"/>
      <c r="AG117" s="125"/>
      <c r="AH117" s="135"/>
      <c r="AI117" s="171"/>
      <c r="AJ117" s="81"/>
    </row>
    <row r="118" spans="2:36" ht="6" hidden="1" customHeight="1" x14ac:dyDescent="0.2">
      <c r="B118" s="158"/>
      <c r="C118" s="158"/>
      <c r="D118" s="158"/>
      <c r="E118" s="158"/>
      <c r="F118" s="158"/>
      <c r="G118" s="159"/>
      <c r="H118" s="159"/>
      <c r="I118" s="159"/>
      <c r="J118" s="158"/>
      <c r="K118" s="158"/>
      <c r="L118" s="158"/>
      <c r="M118" s="158"/>
      <c r="N118" s="158"/>
      <c r="O118" s="158"/>
      <c r="P118" s="158"/>
      <c r="Q118" s="158"/>
      <c r="R118" s="158"/>
      <c r="S118" s="158"/>
      <c r="T118" s="158"/>
      <c r="U118" s="158"/>
      <c r="V118" s="158"/>
      <c r="W118" s="158"/>
      <c r="X118" s="158"/>
      <c r="Y118" s="158"/>
      <c r="Z118" s="158"/>
      <c r="AA118" s="158"/>
      <c r="AB118" s="158"/>
      <c r="AC118" s="158"/>
      <c r="AD118" s="158"/>
      <c r="AE118" s="158"/>
      <c r="AF118" s="158"/>
      <c r="AG118" s="158"/>
      <c r="AH118" s="158"/>
      <c r="AJ118" s="81"/>
    </row>
    <row r="119" spans="2:36" ht="13.5" customHeight="1" x14ac:dyDescent="0.2">
      <c r="B119" s="84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9"/>
      <c r="AI119" s="170"/>
      <c r="AJ119" s="81"/>
    </row>
    <row r="120" spans="2:36" ht="17.25" customHeight="1" x14ac:dyDescent="0.2">
      <c r="B120" s="42"/>
      <c r="C120" s="6"/>
      <c r="D120" s="6"/>
      <c r="E120" s="6"/>
      <c r="F120" s="6"/>
      <c r="G120" s="351">
        <v>41291.042360185187</v>
      </c>
      <c r="H120" s="351"/>
      <c r="I120" s="351"/>
      <c r="J120" s="351"/>
      <c r="K120" s="48"/>
      <c r="L120" s="352" t="s">
        <v>224</v>
      </c>
      <c r="M120" s="352"/>
      <c r="N120" s="352"/>
      <c r="O120" s="352"/>
      <c r="P120" s="352"/>
      <c r="Q120" s="352"/>
      <c r="R120" s="352"/>
      <c r="S120" s="352"/>
      <c r="T120" s="352"/>
      <c r="U120" s="352"/>
      <c r="V120" s="352"/>
      <c r="W120" s="352"/>
      <c r="X120" s="352"/>
      <c r="Y120" s="352"/>
      <c r="Z120" s="48"/>
      <c r="AA120" s="48"/>
      <c r="AB120" s="48"/>
      <c r="AC120" s="48"/>
      <c r="AD120" s="48"/>
      <c r="AE120" s="48"/>
      <c r="AF120" s="48"/>
      <c r="AG120" s="48"/>
      <c r="AH120" s="43"/>
      <c r="AJ120" s="81"/>
    </row>
    <row r="121" spans="2:36" ht="3" customHeight="1" x14ac:dyDescent="0.2">
      <c r="B121" s="42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43"/>
    </row>
    <row r="122" spans="2:36" ht="16.5" customHeight="1" x14ac:dyDescent="0.2">
      <c r="B122" s="42"/>
      <c r="C122" s="6"/>
      <c r="D122" s="6"/>
      <c r="E122" s="6"/>
      <c r="F122" s="6"/>
      <c r="G122" s="48"/>
      <c r="H122" s="48"/>
      <c r="I122" s="48"/>
      <c r="J122" s="48"/>
      <c r="K122" s="48"/>
      <c r="L122" s="353" t="s">
        <v>311</v>
      </c>
      <c r="M122" s="353"/>
      <c r="N122" s="353"/>
      <c r="O122" s="353"/>
      <c r="P122" s="353"/>
      <c r="Q122" s="353"/>
      <c r="R122" s="353"/>
      <c r="S122" s="353"/>
      <c r="T122" s="353"/>
      <c r="U122" s="353"/>
      <c r="V122" s="353"/>
      <c r="W122" s="353"/>
      <c r="X122" s="353"/>
      <c r="Y122" s="353"/>
      <c r="Z122" s="48"/>
      <c r="AA122" s="48"/>
      <c r="AB122" s="48"/>
      <c r="AC122" s="48"/>
      <c r="AD122" s="48"/>
      <c r="AE122" s="48"/>
      <c r="AF122" s="48"/>
      <c r="AG122" s="48"/>
      <c r="AH122" s="43"/>
    </row>
    <row r="123" spans="2:36" ht="6.75" customHeight="1" x14ac:dyDescent="0.2">
      <c r="B123" s="42"/>
      <c r="C123" s="6"/>
      <c r="D123" s="6"/>
      <c r="E123" s="6"/>
      <c r="F123" s="6"/>
      <c r="G123" s="6"/>
      <c r="H123" s="137"/>
      <c r="I123" s="137"/>
      <c r="J123" s="137"/>
      <c r="K123" s="137"/>
      <c r="L123" s="353"/>
      <c r="M123" s="353"/>
      <c r="N123" s="353"/>
      <c r="O123" s="353"/>
      <c r="P123" s="353"/>
      <c r="Q123" s="353"/>
      <c r="R123" s="353"/>
      <c r="S123" s="353"/>
      <c r="T123" s="353"/>
      <c r="U123" s="353"/>
      <c r="V123" s="353"/>
      <c r="W123" s="353"/>
      <c r="X123" s="353"/>
      <c r="Y123" s="353"/>
      <c r="Z123" s="137"/>
      <c r="AA123" s="137"/>
      <c r="AB123" s="137"/>
      <c r="AC123" s="137"/>
      <c r="AD123" s="137"/>
      <c r="AE123" s="137"/>
      <c r="AF123" s="137"/>
      <c r="AG123" s="137"/>
      <c r="AH123" s="43"/>
    </row>
    <row r="124" spans="2:36" ht="2.25" customHeight="1" x14ac:dyDescent="0.2">
      <c r="B124" s="44">
        <v>3</v>
      </c>
      <c r="C124" s="6"/>
      <c r="D124" s="6"/>
      <c r="E124" s="6"/>
      <c r="F124" s="6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3"/>
    </row>
    <row r="125" spans="2:36" ht="12" customHeight="1" x14ac:dyDescent="0.2">
      <c r="B125" s="44"/>
      <c r="C125" s="354" t="s">
        <v>21</v>
      </c>
      <c r="D125" s="355"/>
      <c r="E125" s="355"/>
      <c r="F125" s="355"/>
      <c r="G125" s="355"/>
      <c r="H125" s="355"/>
      <c r="I125" s="355"/>
      <c r="J125" s="355"/>
      <c r="K125" s="355"/>
      <c r="L125" s="355"/>
      <c r="M125" s="355"/>
      <c r="N125" s="355"/>
      <c r="O125" s="355"/>
      <c r="P125" s="355"/>
      <c r="Q125" s="355"/>
      <c r="R125" s="355"/>
      <c r="S125" s="355"/>
      <c r="T125" s="355"/>
      <c r="U125" s="355"/>
      <c r="V125" s="355"/>
      <c r="W125" s="355"/>
      <c r="X125" s="356"/>
      <c r="Y125" s="110"/>
      <c r="Z125" s="354" t="s">
        <v>202</v>
      </c>
      <c r="AA125" s="355"/>
      <c r="AB125" s="355"/>
      <c r="AC125" s="355"/>
      <c r="AD125" s="355"/>
      <c r="AE125" s="355"/>
      <c r="AF125" s="355"/>
      <c r="AG125" s="356"/>
      <c r="AH125" s="43"/>
    </row>
    <row r="126" spans="2:36" ht="6" customHeight="1" x14ac:dyDescent="0.2">
      <c r="B126" s="44"/>
      <c r="C126" s="308" t="str">
        <f>C18</f>
        <v>CONIL KR24</v>
      </c>
      <c r="D126" s="309"/>
      <c r="E126" s="309"/>
      <c r="F126" s="309"/>
      <c r="G126" s="309"/>
      <c r="H126" s="309"/>
      <c r="I126" s="309"/>
      <c r="J126" s="309"/>
      <c r="K126" s="309"/>
      <c r="L126" s="309"/>
      <c r="M126" s="309"/>
      <c r="N126" s="309"/>
      <c r="O126" s="309"/>
      <c r="P126" s="309"/>
      <c r="Q126" s="309"/>
      <c r="R126" s="309"/>
      <c r="S126" s="309"/>
      <c r="T126" s="309"/>
      <c r="U126" s="309"/>
      <c r="V126" s="309"/>
      <c r="W126" s="309"/>
      <c r="X126" s="310"/>
      <c r="Y126" s="110"/>
      <c r="Z126" s="314">
        <f>Z18</f>
        <v>42617</v>
      </c>
      <c r="AA126" s="315"/>
      <c r="AB126" s="315"/>
      <c r="AC126" s="315"/>
      <c r="AD126" s="315"/>
      <c r="AE126" s="315"/>
      <c r="AF126" s="315"/>
      <c r="AG126" s="316"/>
      <c r="AH126" s="43"/>
    </row>
    <row r="127" spans="2:36" ht="12" customHeight="1" x14ac:dyDescent="0.2">
      <c r="B127" s="44"/>
      <c r="C127" s="311"/>
      <c r="D127" s="312"/>
      <c r="E127" s="312"/>
      <c r="F127" s="312"/>
      <c r="G127" s="312"/>
      <c r="H127" s="312"/>
      <c r="I127" s="312"/>
      <c r="J127" s="312"/>
      <c r="K127" s="312"/>
      <c r="L127" s="312"/>
      <c r="M127" s="312"/>
      <c r="N127" s="312"/>
      <c r="O127" s="312"/>
      <c r="P127" s="312"/>
      <c r="Q127" s="312"/>
      <c r="R127" s="312"/>
      <c r="S127" s="312"/>
      <c r="T127" s="312"/>
      <c r="U127" s="312"/>
      <c r="V127" s="312"/>
      <c r="W127" s="312"/>
      <c r="X127" s="313"/>
      <c r="Y127" s="110"/>
      <c r="Z127" s="317"/>
      <c r="AA127" s="318"/>
      <c r="AB127" s="318"/>
      <c r="AC127" s="318"/>
      <c r="AD127" s="318"/>
      <c r="AE127" s="318"/>
      <c r="AF127" s="318"/>
      <c r="AG127" s="319"/>
      <c r="AH127" s="43"/>
    </row>
    <row r="128" spans="2:36" ht="15" customHeight="1" thickBot="1" x14ac:dyDescent="0.25">
      <c r="B128" s="44"/>
      <c r="C128" s="110"/>
      <c r="D128" s="110"/>
      <c r="E128" s="110"/>
      <c r="F128" s="110"/>
      <c r="G128" s="110"/>
      <c r="H128" s="110"/>
      <c r="I128" s="110"/>
      <c r="J128" s="110"/>
      <c r="K128" s="110"/>
      <c r="L128" s="110"/>
      <c r="M128" s="110"/>
      <c r="N128" s="110"/>
      <c r="O128" s="110"/>
      <c r="P128" s="110"/>
      <c r="Q128" s="110"/>
      <c r="R128" s="110"/>
      <c r="S128" s="110"/>
      <c r="T128" s="110"/>
      <c r="U128" s="110"/>
      <c r="V128" s="110"/>
      <c r="W128" s="110"/>
      <c r="X128" s="110"/>
      <c r="Y128" s="110"/>
      <c r="Z128" s="160"/>
      <c r="AA128" s="160"/>
      <c r="AB128" s="160"/>
      <c r="AC128" s="160"/>
      <c r="AD128" s="160"/>
      <c r="AE128" s="160"/>
      <c r="AF128" s="160"/>
      <c r="AG128" s="160"/>
      <c r="AH128" s="43"/>
    </row>
    <row r="129" spans="2:34" ht="15" customHeight="1" x14ac:dyDescent="0.2">
      <c r="B129" s="42"/>
      <c r="C129" s="332" t="s">
        <v>199</v>
      </c>
      <c r="D129" s="332"/>
      <c r="E129" s="332"/>
      <c r="F129" s="332"/>
      <c r="G129" s="333" t="str">
        <f>CONCATENATE(D48," ",L48," ",V48)</f>
        <v xml:space="preserve">  </v>
      </c>
      <c r="H129" s="333"/>
      <c r="I129" s="333"/>
      <c r="J129" s="333"/>
      <c r="K129" s="333"/>
      <c r="L129" s="333"/>
      <c r="M129" s="333"/>
      <c r="N129" s="333"/>
      <c r="O129" s="333"/>
      <c r="P129" s="333"/>
      <c r="Q129" s="333"/>
      <c r="R129" s="333"/>
      <c r="S129" s="333"/>
      <c r="T129" s="333"/>
      <c r="U129" s="333"/>
      <c r="V129" s="333"/>
      <c r="W129" s="333"/>
      <c r="X129" s="333"/>
      <c r="Y129" s="181"/>
      <c r="Z129" s="334" t="s">
        <v>265</v>
      </c>
      <c r="AA129" s="335"/>
      <c r="AB129" s="335"/>
      <c r="AC129" s="336"/>
      <c r="AD129" s="161"/>
      <c r="AE129" s="320" t="s">
        <v>188</v>
      </c>
      <c r="AF129" s="321"/>
      <c r="AG129" s="322"/>
      <c r="AH129" s="43"/>
    </row>
    <row r="130" spans="2:34" ht="4.5" customHeight="1" thickBot="1" x14ac:dyDescent="0.25">
      <c r="B130" s="42"/>
      <c r="C130" s="332"/>
      <c r="D130" s="332"/>
      <c r="E130" s="332"/>
      <c r="F130" s="332"/>
      <c r="G130" s="333"/>
      <c r="H130" s="333"/>
      <c r="I130" s="333"/>
      <c r="J130" s="333"/>
      <c r="K130" s="333"/>
      <c r="L130" s="333"/>
      <c r="M130" s="333"/>
      <c r="N130" s="333"/>
      <c r="O130" s="333"/>
      <c r="P130" s="333"/>
      <c r="Q130" s="333"/>
      <c r="R130" s="333"/>
      <c r="S130" s="333"/>
      <c r="T130" s="333"/>
      <c r="U130" s="333"/>
      <c r="V130" s="333"/>
      <c r="W130" s="333"/>
      <c r="X130" s="333"/>
      <c r="Y130" s="181"/>
      <c r="Z130" s="337"/>
      <c r="AA130" s="338"/>
      <c r="AB130" s="338"/>
      <c r="AC130" s="339"/>
      <c r="AD130" s="161"/>
      <c r="AE130" s="323"/>
      <c r="AF130" s="324"/>
      <c r="AG130" s="325"/>
      <c r="AH130" s="43"/>
    </row>
    <row r="131" spans="2:34" ht="5.25" customHeight="1" x14ac:dyDescent="0.2">
      <c r="B131" s="42"/>
      <c r="C131" s="332"/>
      <c r="D131" s="332"/>
      <c r="E131" s="332"/>
      <c r="F131" s="332"/>
      <c r="G131" s="333"/>
      <c r="H131" s="333"/>
      <c r="I131" s="333"/>
      <c r="J131" s="333"/>
      <c r="K131" s="333"/>
      <c r="L131" s="333"/>
      <c r="M131" s="333"/>
      <c r="N131" s="333"/>
      <c r="O131" s="333"/>
      <c r="P131" s="333"/>
      <c r="Q131" s="333"/>
      <c r="R131" s="333"/>
      <c r="S131" s="333"/>
      <c r="T131" s="333"/>
      <c r="U131" s="333"/>
      <c r="V131" s="333"/>
      <c r="W131" s="333"/>
      <c r="X131" s="333"/>
      <c r="Y131" s="181"/>
      <c r="Z131" s="340" t="str">
        <f>CONCATENATE(Q72," ",U72)</f>
        <v xml:space="preserve">CD  </v>
      </c>
      <c r="AA131" s="341"/>
      <c r="AB131" s="341"/>
      <c r="AC131" s="342"/>
      <c r="AD131" s="162"/>
      <c r="AE131" s="326">
        <f>AE25</f>
        <v>0</v>
      </c>
      <c r="AF131" s="327"/>
      <c r="AG131" s="328"/>
      <c r="AH131" s="43"/>
    </row>
    <row r="132" spans="2:34" ht="6" customHeight="1" x14ac:dyDescent="0.2">
      <c r="B132" s="42"/>
      <c r="C132" s="163"/>
      <c r="D132" s="163"/>
      <c r="E132" s="163"/>
      <c r="F132" s="163"/>
      <c r="G132" s="163"/>
      <c r="H132" s="163"/>
      <c r="I132" s="163"/>
      <c r="J132" s="164"/>
      <c r="K132" s="164"/>
      <c r="L132" s="164"/>
      <c r="M132" s="164"/>
      <c r="N132" s="164"/>
      <c r="O132" s="164"/>
      <c r="P132" s="164"/>
      <c r="Q132" s="164"/>
      <c r="R132" s="164"/>
      <c r="S132" s="164"/>
      <c r="T132" s="164"/>
      <c r="U132" s="164"/>
      <c r="V132" s="164"/>
      <c r="W132" s="164"/>
      <c r="X132" s="164"/>
      <c r="Y132" s="164"/>
      <c r="Z132" s="343"/>
      <c r="AA132" s="344"/>
      <c r="AB132" s="344"/>
      <c r="AC132" s="345"/>
      <c r="AD132" s="162"/>
      <c r="AE132" s="326"/>
      <c r="AF132" s="327"/>
      <c r="AG132" s="328"/>
      <c r="AH132" s="43"/>
    </row>
    <row r="133" spans="2:34" ht="4.5" customHeight="1" x14ac:dyDescent="0.2">
      <c r="B133" s="42"/>
      <c r="C133" s="349" t="s">
        <v>247</v>
      </c>
      <c r="D133" s="349"/>
      <c r="E133" s="349"/>
      <c r="F133" s="349"/>
      <c r="G133" s="350" t="str">
        <f>CONCATENATE(C68," ",C70)</f>
        <v xml:space="preserve"> </v>
      </c>
      <c r="H133" s="350"/>
      <c r="I133" s="350"/>
      <c r="J133" s="350"/>
      <c r="K133" s="350"/>
      <c r="L133" s="350"/>
      <c r="M133" s="350"/>
      <c r="N133" s="350"/>
      <c r="O133" s="350"/>
      <c r="P133" s="350"/>
      <c r="Q133" s="350"/>
      <c r="R133" s="350"/>
      <c r="S133" s="350"/>
      <c r="T133" s="350"/>
      <c r="U133" s="350"/>
      <c r="V133" s="350"/>
      <c r="W133" s="350"/>
      <c r="X133" s="350"/>
      <c r="Y133" s="182"/>
      <c r="Z133" s="343"/>
      <c r="AA133" s="344"/>
      <c r="AB133" s="344"/>
      <c r="AC133" s="345"/>
      <c r="AD133" s="162"/>
      <c r="AE133" s="326"/>
      <c r="AF133" s="327"/>
      <c r="AG133" s="328"/>
      <c r="AH133" s="43"/>
    </row>
    <row r="134" spans="2:34" ht="8.25" customHeight="1" x14ac:dyDescent="0.2">
      <c r="B134" s="42"/>
      <c r="C134" s="349"/>
      <c r="D134" s="349"/>
      <c r="E134" s="349"/>
      <c r="F134" s="349"/>
      <c r="G134" s="350"/>
      <c r="H134" s="350"/>
      <c r="I134" s="350"/>
      <c r="J134" s="350"/>
      <c r="K134" s="350"/>
      <c r="L134" s="350"/>
      <c r="M134" s="350"/>
      <c r="N134" s="350"/>
      <c r="O134" s="350"/>
      <c r="P134" s="350"/>
      <c r="Q134" s="350"/>
      <c r="R134" s="350"/>
      <c r="S134" s="350"/>
      <c r="T134" s="350"/>
      <c r="U134" s="350"/>
      <c r="V134" s="350"/>
      <c r="W134" s="350"/>
      <c r="X134" s="350"/>
      <c r="Y134" s="182"/>
      <c r="Z134" s="343"/>
      <c r="AA134" s="344"/>
      <c r="AB134" s="344"/>
      <c r="AC134" s="345"/>
      <c r="AD134" s="162"/>
      <c r="AE134" s="326"/>
      <c r="AF134" s="327"/>
      <c r="AG134" s="328"/>
      <c r="AH134" s="43"/>
    </row>
    <row r="135" spans="2:34" ht="5.25" customHeight="1" x14ac:dyDescent="0.2">
      <c r="B135" s="42"/>
      <c r="C135" s="349"/>
      <c r="D135" s="349"/>
      <c r="E135" s="349"/>
      <c r="F135" s="349"/>
      <c r="G135" s="350"/>
      <c r="H135" s="350"/>
      <c r="I135" s="350"/>
      <c r="J135" s="350"/>
      <c r="K135" s="350"/>
      <c r="L135" s="350"/>
      <c r="M135" s="350"/>
      <c r="N135" s="350"/>
      <c r="O135" s="350"/>
      <c r="P135" s="350"/>
      <c r="Q135" s="350"/>
      <c r="R135" s="350"/>
      <c r="S135" s="350"/>
      <c r="T135" s="350"/>
      <c r="U135" s="350"/>
      <c r="V135" s="350"/>
      <c r="W135" s="350"/>
      <c r="X135" s="350"/>
      <c r="Y135" s="182"/>
      <c r="Z135" s="343"/>
      <c r="AA135" s="344"/>
      <c r="AB135" s="344"/>
      <c r="AC135" s="345"/>
      <c r="AD135" s="162"/>
      <c r="AE135" s="326"/>
      <c r="AF135" s="327"/>
      <c r="AG135" s="328"/>
      <c r="AH135" s="43"/>
    </row>
    <row r="136" spans="2:34" ht="6.75" customHeight="1" thickBot="1" x14ac:dyDescent="0.25">
      <c r="B136" s="42"/>
      <c r="C136" s="349"/>
      <c r="D136" s="349"/>
      <c r="E136" s="349"/>
      <c r="F136" s="349"/>
      <c r="G136" s="350"/>
      <c r="H136" s="350"/>
      <c r="I136" s="350"/>
      <c r="J136" s="350"/>
      <c r="K136" s="350"/>
      <c r="L136" s="350"/>
      <c r="M136" s="350"/>
      <c r="N136" s="350"/>
      <c r="O136" s="350"/>
      <c r="P136" s="350"/>
      <c r="Q136" s="350"/>
      <c r="R136" s="350"/>
      <c r="S136" s="350"/>
      <c r="T136" s="350"/>
      <c r="U136" s="350"/>
      <c r="V136" s="350"/>
      <c r="W136" s="350"/>
      <c r="X136" s="350"/>
      <c r="Y136" s="183"/>
      <c r="Z136" s="346"/>
      <c r="AA136" s="347"/>
      <c r="AB136" s="347"/>
      <c r="AC136" s="348"/>
      <c r="AD136" s="162"/>
      <c r="AE136" s="329"/>
      <c r="AF136" s="330"/>
      <c r="AG136" s="331"/>
      <c r="AH136" s="43"/>
    </row>
    <row r="137" spans="2:34" ht="15" hidden="1" customHeight="1" x14ac:dyDescent="0.2">
      <c r="B137" s="44"/>
      <c r="C137" s="110"/>
      <c r="D137" s="110"/>
      <c r="E137" s="110"/>
      <c r="F137" s="110"/>
      <c r="G137" s="110"/>
      <c r="H137" s="110"/>
      <c r="I137" s="110"/>
      <c r="J137" s="110"/>
      <c r="K137" s="110"/>
      <c r="L137" s="110"/>
      <c r="M137" s="110"/>
      <c r="N137" s="110"/>
      <c r="O137" s="110"/>
      <c r="P137" s="110"/>
      <c r="Q137" s="110"/>
      <c r="R137" s="110"/>
      <c r="S137" s="110"/>
      <c r="T137" s="110"/>
      <c r="U137" s="110"/>
      <c r="V137" s="110"/>
      <c r="W137" s="110"/>
      <c r="X137" s="110"/>
      <c r="Y137" s="110"/>
      <c r="Z137" s="160"/>
      <c r="AA137" s="160"/>
      <c r="AB137" s="160"/>
      <c r="AC137" s="160"/>
      <c r="AD137" s="160"/>
      <c r="AE137" s="160"/>
      <c r="AF137" s="160"/>
      <c r="AG137" s="160"/>
      <c r="AH137" s="43"/>
    </row>
    <row r="138" spans="2:34" ht="5.25" customHeight="1" x14ac:dyDescent="0.2">
      <c r="B138" s="44"/>
      <c r="C138" s="24"/>
      <c r="D138" s="24"/>
      <c r="E138" s="24"/>
      <c r="F138" s="24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24"/>
      <c r="R138" s="98"/>
      <c r="S138" s="98"/>
      <c r="T138" s="98"/>
      <c r="U138" s="98"/>
      <c r="V138" s="98"/>
      <c r="W138" s="98"/>
      <c r="X138" s="98"/>
      <c r="Y138" s="98"/>
      <c r="Z138" s="98"/>
      <c r="AA138" s="98"/>
      <c r="AB138" s="98"/>
      <c r="AC138" s="98"/>
      <c r="AD138" s="98"/>
      <c r="AE138" s="98"/>
      <c r="AF138" s="98"/>
      <c r="AG138" s="98"/>
      <c r="AH138" s="43"/>
    </row>
    <row r="139" spans="2:34" ht="15" customHeight="1" x14ac:dyDescent="0.2">
      <c r="B139" s="42"/>
      <c r="C139" s="304" t="s">
        <v>248</v>
      </c>
      <c r="D139" s="305"/>
      <c r="E139" s="305"/>
      <c r="F139" s="305"/>
      <c r="G139" s="305"/>
      <c r="H139" s="305"/>
      <c r="I139" s="305"/>
      <c r="J139" s="305"/>
      <c r="K139" s="305"/>
      <c r="L139" s="305"/>
      <c r="M139" s="305"/>
      <c r="N139" s="305"/>
      <c r="O139" s="305"/>
      <c r="P139" s="305"/>
      <c r="Q139" s="305"/>
      <c r="R139" s="305"/>
      <c r="S139" s="305"/>
      <c r="T139" s="305"/>
      <c r="U139" s="305"/>
      <c r="V139" s="305"/>
      <c r="W139" s="305"/>
      <c r="X139" s="305"/>
      <c r="Y139" s="305"/>
      <c r="Z139" s="305"/>
      <c r="AA139" s="305"/>
      <c r="AB139" s="305"/>
      <c r="AC139" s="305"/>
      <c r="AD139" s="305"/>
      <c r="AE139" s="305"/>
      <c r="AF139" s="305"/>
      <c r="AG139" s="305"/>
      <c r="AH139" s="43"/>
    </row>
    <row r="140" spans="2:34" ht="3.75" customHeight="1" x14ac:dyDescent="0.2">
      <c r="B140" s="42"/>
      <c r="C140" s="165"/>
      <c r="D140" s="165"/>
      <c r="E140" s="165"/>
      <c r="F140" s="165"/>
      <c r="G140" s="165"/>
      <c r="H140" s="165"/>
      <c r="I140" s="165"/>
      <c r="J140" s="165"/>
      <c r="K140" s="165"/>
      <c r="L140" s="165"/>
      <c r="M140" s="165"/>
      <c r="N140" s="165"/>
      <c r="O140" s="165"/>
      <c r="P140" s="165"/>
      <c r="Q140" s="165"/>
      <c r="R140" s="165"/>
      <c r="S140" s="165"/>
      <c r="T140" s="165"/>
      <c r="U140" s="165"/>
      <c r="V140" s="165"/>
      <c r="W140" s="165"/>
      <c r="X140" s="165"/>
      <c r="Y140" s="165"/>
      <c r="Z140" s="165"/>
      <c r="AA140" s="165"/>
      <c r="AB140" s="165"/>
      <c r="AC140" s="165"/>
      <c r="AD140" s="165"/>
      <c r="AE140" s="165"/>
      <c r="AF140" s="165"/>
      <c r="AG140" s="165"/>
      <c r="AH140" s="43"/>
    </row>
    <row r="141" spans="2:34" ht="9.75" customHeight="1" x14ac:dyDescent="0.2">
      <c r="B141" s="42"/>
      <c r="C141" s="306" t="s">
        <v>249</v>
      </c>
      <c r="D141" s="306"/>
      <c r="E141" s="306"/>
      <c r="F141" s="306"/>
      <c r="G141" s="306"/>
      <c r="H141" s="306"/>
      <c r="I141" s="306"/>
      <c r="J141" s="306"/>
      <c r="K141" s="306"/>
      <c r="L141" s="306"/>
      <c r="M141" s="306"/>
      <c r="N141" s="306"/>
      <c r="O141" s="306"/>
      <c r="P141" s="306"/>
      <c r="Q141" s="306"/>
      <c r="R141" s="306"/>
      <c r="S141" s="306"/>
      <c r="T141" s="306"/>
      <c r="U141" s="306"/>
      <c r="V141" s="306"/>
      <c r="W141" s="306"/>
      <c r="X141" s="306"/>
      <c r="Y141" s="306"/>
      <c r="Z141" s="306"/>
      <c r="AA141" s="306"/>
      <c r="AB141" s="306"/>
      <c r="AC141" s="306"/>
      <c r="AD141" s="306"/>
      <c r="AE141" s="306"/>
      <c r="AF141" s="306"/>
      <c r="AG141" s="306"/>
      <c r="AH141" s="43"/>
    </row>
    <row r="142" spans="2:34" ht="14.1" customHeight="1" x14ac:dyDescent="0.2">
      <c r="B142" s="42"/>
      <c r="C142" s="307" t="s">
        <v>269</v>
      </c>
      <c r="D142" s="307"/>
      <c r="E142" s="307"/>
      <c r="F142" s="307"/>
      <c r="G142" s="307"/>
      <c r="H142" s="307"/>
      <c r="I142" s="307"/>
      <c r="J142" s="307"/>
      <c r="K142" s="307"/>
      <c r="L142" s="307"/>
      <c r="M142" s="307"/>
      <c r="N142" s="307"/>
      <c r="O142" s="307"/>
      <c r="P142" s="307"/>
      <c r="Q142" s="307"/>
      <c r="R142" s="307"/>
      <c r="S142" s="307"/>
      <c r="T142" s="307"/>
      <c r="U142" s="307"/>
      <c r="V142" s="307"/>
      <c r="W142" s="30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43"/>
    </row>
    <row r="143" spans="2:34" ht="15" customHeight="1" x14ac:dyDescent="0.15">
      <c r="B143" s="42"/>
      <c r="C143" s="299" t="s">
        <v>250</v>
      </c>
      <c r="D143" s="300"/>
      <c r="E143" s="300"/>
      <c r="F143" s="300"/>
      <c r="G143" s="300"/>
      <c r="H143" s="300"/>
      <c r="I143" s="300"/>
      <c r="J143" s="300"/>
      <c r="K143" s="300"/>
      <c r="L143" s="300"/>
      <c r="M143" s="300"/>
      <c r="N143" s="300"/>
      <c r="O143" s="300"/>
      <c r="P143" s="301"/>
      <c r="Q143" s="278" t="s">
        <v>312</v>
      </c>
      <c r="R143" s="279"/>
      <c r="S143" s="279"/>
      <c r="T143" s="279"/>
      <c r="U143" s="279"/>
      <c r="V143" s="279"/>
      <c r="W143" s="279"/>
      <c r="X143" s="279"/>
      <c r="Y143" s="280"/>
      <c r="Z143" s="296" t="s">
        <v>313</v>
      </c>
      <c r="AA143" s="297"/>
      <c r="AB143" s="297"/>
      <c r="AC143" s="297"/>
      <c r="AD143" s="297"/>
      <c r="AE143" s="297"/>
      <c r="AF143" s="297"/>
      <c r="AG143" s="298"/>
      <c r="AH143" s="43"/>
    </row>
    <row r="144" spans="2:34" ht="15" customHeight="1" x14ac:dyDescent="0.2">
      <c r="B144" s="42"/>
      <c r="C144" s="590" t="s">
        <v>314</v>
      </c>
      <c r="D144" s="591"/>
      <c r="E144" s="591"/>
      <c r="F144" s="591"/>
      <c r="G144" s="591"/>
      <c r="H144" s="591"/>
      <c r="I144" s="591"/>
      <c r="J144" s="591"/>
      <c r="K144" s="591"/>
      <c r="L144" s="591"/>
      <c r="M144" s="591"/>
      <c r="N144" s="591"/>
      <c r="O144" s="591"/>
      <c r="P144" s="592"/>
      <c r="Q144" s="302"/>
      <c r="R144" s="303"/>
      <c r="S144" s="273"/>
      <c r="T144" s="273"/>
      <c r="U144" s="273"/>
      <c r="V144" s="273"/>
      <c r="W144" s="273"/>
      <c r="X144" s="273"/>
      <c r="Y144" s="274"/>
      <c r="Z144" s="302"/>
      <c r="AA144" s="303"/>
      <c r="AB144" s="273"/>
      <c r="AC144" s="273"/>
      <c r="AD144" s="273"/>
      <c r="AE144" s="273"/>
      <c r="AF144" s="273"/>
      <c r="AG144" s="274"/>
      <c r="AH144" s="43"/>
    </row>
    <row r="145" spans="2:34" ht="15" customHeight="1" x14ac:dyDescent="0.2">
      <c r="B145" s="42"/>
      <c r="C145" s="590" t="s">
        <v>315</v>
      </c>
      <c r="D145" s="591"/>
      <c r="E145" s="591"/>
      <c r="F145" s="591"/>
      <c r="G145" s="591"/>
      <c r="H145" s="591"/>
      <c r="I145" s="591"/>
      <c r="J145" s="591"/>
      <c r="K145" s="591"/>
      <c r="L145" s="591"/>
      <c r="M145" s="591"/>
      <c r="N145" s="591"/>
      <c r="O145" s="591"/>
      <c r="P145" s="592"/>
      <c r="Q145" s="593"/>
      <c r="R145" s="594"/>
      <c r="S145" s="594"/>
      <c r="T145" s="594"/>
      <c r="U145" s="594"/>
      <c r="V145" s="594"/>
      <c r="W145" s="594"/>
      <c r="X145" s="594"/>
      <c r="Y145" s="595"/>
      <c r="Z145" s="272"/>
      <c r="AA145" s="273"/>
      <c r="AB145" s="273"/>
      <c r="AC145" s="273"/>
      <c r="AD145" s="273"/>
      <c r="AE145" s="273"/>
      <c r="AF145" s="273"/>
      <c r="AG145" s="274"/>
      <c r="AH145" s="43"/>
    </row>
    <row r="146" spans="2:34" ht="15" customHeight="1" x14ac:dyDescent="0.2">
      <c r="B146" s="42"/>
      <c r="C146" s="590" t="s">
        <v>316</v>
      </c>
      <c r="D146" s="591"/>
      <c r="E146" s="591"/>
      <c r="F146" s="591"/>
      <c r="G146" s="591"/>
      <c r="H146" s="591"/>
      <c r="I146" s="591"/>
      <c r="J146" s="591"/>
      <c r="K146" s="591"/>
      <c r="L146" s="591"/>
      <c r="M146" s="591"/>
      <c r="N146" s="591"/>
      <c r="O146" s="591"/>
      <c r="P146" s="592"/>
      <c r="Q146" s="593"/>
      <c r="R146" s="594"/>
      <c r="S146" s="594"/>
      <c r="T146" s="594"/>
      <c r="U146" s="594"/>
      <c r="V146" s="594"/>
      <c r="W146" s="594"/>
      <c r="X146" s="594"/>
      <c r="Y146" s="595"/>
      <c r="Z146" s="272"/>
      <c r="AA146" s="273"/>
      <c r="AB146" s="273"/>
      <c r="AC146" s="273"/>
      <c r="AD146" s="273"/>
      <c r="AE146" s="273"/>
      <c r="AF146" s="273"/>
      <c r="AG146" s="274"/>
      <c r="AH146" s="43"/>
    </row>
    <row r="147" spans="2:34" ht="15" customHeight="1" x14ac:dyDescent="0.2">
      <c r="B147" s="42"/>
      <c r="C147" s="590"/>
      <c r="D147" s="591"/>
      <c r="E147" s="591"/>
      <c r="F147" s="591"/>
      <c r="G147" s="591"/>
      <c r="H147" s="591"/>
      <c r="I147" s="591"/>
      <c r="J147" s="591"/>
      <c r="K147" s="591"/>
      <c r="L147" s="591"/>
      <c r="M147" s="591"/>
      <c r="N147" s="591"/>
      <c r="O147" s="591"/>
      <c r="P147" s="592"/>
      <c r="Q147" s="593"/>
      <c r="R147" s="594"/>
      <c r="S147" s="594"/>
      <c r="T147" s="594"/>
      <c r="U147" s="594"/>
      <c r="V147" s="594"/>
      <c r="W147" s="594"/>
      <c r="X147" s="594"/>
      <c r="Y147" s="595"/>
      <c r="Z147" s="272"/>
      <c r="AA147" s="273"/>
      <c r="AB147" s="273"/>
      <c r="AC147" s="273"/>
      <c r="AD147" s="273"/>
      <c r="AE147" s="273"/>
      <c r="AF147" s="273"/>
      <c r="AG147" s="274"/>
      <c r="AH147" s="43"/>
    </row>
    <row r="148" spans="2:34" ht="9" customHeight="1" x14ac:dyDescent="0.2">
      <c r="B148" s="166"/>
      <c r="C148" s="233"/>
      <c r="D148" s="233"/>
      <c r="E148" s="233"/>
      <c r="F148" s="233"/>
      <c r="G148" s="233"/>
      <c r="H148" s="233"/>
      <c r="I148" s="233"/>
      <c r="J148" s="233"/>
      <c r="K148" s="233"/>
      <c r="L148" s="233"/>
      <c r="M148" s="233"/>
      <c r="N148" s="233"/>
      <c r="O148" s="233"/>
      <c r="P148" s="233"/>
      <c r="Q148" s="233"/>
      <c r="R148" s="233"/>
      <c r="S148" s="233"/>
      <c r="T148" s="233"/>
      <c r="U148" s="233"/>
      <c r="V148" s="233"/>
      <c r="W148" s="233"/>
      <c r="X148" s="233"/>
      <c r="Y148" s="233"/>
      <c r="Z148" s="233"/>
      <c r="AA148" s="233"/>
      <c r="AB148" s="233"/>
      <c r="AC148" s="233"/>
      <c r="AD148" s="233"/>
      <c r="AE148" s="233"/>
      <c r="AF148" s="233"/>
      <c r="AG148" s="233"/>
      <c r="AH148" s="167"/>
    </row>
    <row r="149" spans="2:34" ht="15" customHeight="1" x14ac:dyDescent="0.2">
      <c r="B149" s="42"/>
      <c r="C149" s="575" t="s">
        <v>317</v>
      </c>
      <c r="D149" s="576"/>
      <c r="E149" s="576"/>
      <c r="F149" s="576"/>
      <c r="G149" s="576"/>
      <c r="H149" s="576"/>
      <c r="I149" s="576"/>
      <c r="J149" s="576"/>
      <c r="K149" s="576"/>
      <c r="L149" s="577"/>
      <c r="M149" s="281" t="s">
        <v>251</v>
      </c>
      <c r="N149" s="281"/>
      <c r="O149" s="281"/>
      <c r="P149" s="281"/>
      <c r="Q149" s="272"/>
      <c r="R149" s="273"/>
      <c r="S149" s="273"/>
      <c r="T149" s="273"/>
      <c r="U149" s="273"/>
      <c r="V149" s="273"/>
      <c r="W149" s="273"/>
      <c r="X149" s="273"/>
      <c r="Y149" s="274"/>
      <c r="Z149" s="272"/>
      <c r="AA149" s="273"/>
      <c r="AB149" s="273"/>
      <c r="AC149" s="273"/>
      <c r="AD149" s="273"/>
      <c r="AE149" s="273"/>
      <c r="AF149" s="273"/>
      <c r="AG149" s="274"/>
      <c r="AH149" s="43"/>
    </row>
    <row r="150" spans="2:34" ht="15" customHeight="1" x14ac:dyDescent="0.2">
      <c r="B150" s="42"/>
      <c r="C150" s="578"/>
      <c r="D150" s="579"/>
      <c r="E150" s="579"/>
      <c r="F150" s="579"/>
      <c r="G150" s="579"/>
      <c r="H150" s="579"/>
      <c r="I150" s="579"/>
      <c r="J150" s="579"/>
      <c r="K150" s="579"/>
      <c r="L150" s="580"/>
      <c r="M150" s="281" t="s">
        <v>107</v>
      </c>
      <c r="N150" s="281"/>
      <c r="O150" s="281"/>
      <c r="P150" s="281"/>
      <c r="Q150" s="272"/>
      <c r="R150" s="273"/>
      <c r="S150" s="273"/>
      <c r="T150" s="273"/>
      <c r="U150" s="273"/>
      <c r="V150" s="273"/>
      <c r="W150" s="273"/>
      <c r="X150" s="273"/>
      <c r="Y150" s="274"/>
      <c r="Z150" s="272"/>
      <c r="AA150" s="273"/>
      <c r="AB150" s="273"/>
      <c r="AC150" s="273"/>
      <c r="AD150" s="273"/>
      <c r="AE150" s="273"/>
      <c r="AF150" s="273"/>
      <c r="AG150" s="274"/>
      <c r="AH150" s="43"/>
    </row>
    <row r="151" spans="2:34" ht="15" customHeight="1" x14ac:dyDescent="0.2">
      <c r="B151" s="42"/>
      <c r="C151" s="581"/>
      <c r="D151" s="582"/>
      <c r="E151" s="582"/>
      <c r="F151" s="582"/>
      <c r="G151" s="582"/>
      <c r="H151" s="582"/>
      <c r="I151" s="582"/>
      <c r="J151" s="582"/>
      <c r="K151" s="582"/>
      <c r="L151" s="583"/>
      <c r="M151" s="281" t="s">
        <v>108</v>
      </c>
      <c r="N151" s="281"/>
      <c r="O151" s="281"/>
      <c r="P151" s="281"/>
      <c r="Q151" s="272"/>
      <c r="R151" s="273"/>
      <c r="S151" s="273"/>
      <c r="T151" s="273"/>
      <c r="U151" s="273"/>
      <c r="V151" s="273"/>
      <c r="W151" s="273"/>
      <c r="X151" s="273"/>
      <c r="Y151" s="274"/>
      <c r="Z151" s="272"/>
      <c r="AA151" s="273"/>
      <c r="AB151" s="273"/>
      <c r="AC151" s="273"/>
      <c r="AD151" s="273"/>
      <c r="AE151" s="273"/>
      <c r="AF151" s="273"/>
      <c r="AG151" s="274"/>
      <c r="AH151" s="43"/>
    </row>
    <row r="152" spans="2:34" ht="6.75" customHeight="1" x14ac:dyDescent="0.2">
      <c r="B152" s="166"/>
      <c r="C152" s="233"/>
      <c r="D152" s="233"/>
      <c r="E152" s="233"/>
      <c r="F152" s="233"/>
      <c r="G152" s="233"/>
      <c r="H152" s="233"/>
      <c r="I152" s="233"/>
      <c r="J152" s="233"/>
      <c r="K152" s="233"/>
      <c r="L152" s="233"/>
      <c r="M152" s="234"/>
      <c r="N152" s="234"/>
      <c r="O152" s="234"/>
      <c r="P152" s="234"/>
      <c r="Q152" s="233"/>
      <c r="R152" s="233"/>
      <c r="S152" s="233"/>
      <c r="T152" s="233"/>
      <c r="U152" s="233"/>
      <c r="V152" s="233"/>
      <c r="W152" s="233"/>
      <c r="X152" s="233"/>
      <c r="Y152" s="233"/>
      <c r="Z152" s="233"/>
      <c r="AA152" s="233"/>
      <c r="AB152" s="233"/>
      <c r="AC152" s="233"/>
      <c r="AD152" s="233"/>
      <c r="AE152" s="233"/>
      <c r="AF152" s="233"/>
      <c r="AG152" s="233"/>
      <c r="AH152" s="167"/>
    </row>
    <row r="153" spans="2:34" ht="15" customHeight="1" x14ac:dyDescent="0.2">
      <c r="B153" s="42"/>
      <c r="C153" s="596" t="s">
        <v>318</v>
      </c>
      <c r="D153" s="597"/>
      <c r="E153" s="597"/>
      <c r="F153" s="597"/>
      <c r="G153" s="597"/>
      <c r="H153" s="597"/>
      <c r="I153" s="597"/>
      <c r="J153" s="597"/>
      <c r="K153" s="597"/>
      <c r="L153" s="598"/>
      <c r="M153" s="281" t="s">
        <v>251</v>
      </c>
      <c r="N153" s="281"/>
      <c r="O153" s="281"/>
      <c r="P153" s="281"/>
      <c r="Q153" s="272"/>
      <c r="R153" s="273"/>
      <c r="S153" s="273"/>
      <c r="T153" s="273"/>
      <c r="U153" s="273"/>
      <c r="V153" s="273"/>
      <c r="W153" s="273"/>
      <c r="X153" s="273"/>
      <c r="Y153" s="274"/>
      <c r="Z153" s="272"/>
      <c r="AA153" s="273"/>
      <c r="AB153" s="273"/>
      <c r="AC153" s="273"/>
      <c r="AD153" s="273"/>
      <c r="AE153" s="273"/>
      <c r="AF153" s="273"/>
      <c r="AG153" s="274"/>
      <c r="AH153" s="43"/>
    </row>
    <row r="154" spans="2:34" ht="15" customHeight="1" x14ac:dyDescent="0.2">
      <c r="B154" s="42"/>
      <c r="C154" s="599"/>
      <c r="D154" s="600"/>
      <c r="E154" s="600"/>
      <c r="F154" s="600"/>
      <c r="G154" s="600"/>
      <c r="H154" s="600"/>
      <c r="I154" s="600"/>
      <c r="J154" s="600"/>
      <c r="K154" s="600"/>
      <c r="L154" s="601"/>
      <c r="M154" s="281" t="s">
        <v>107</v>
      </c>
      <c r="N154" s="281"/>
      <c r="O154" s="281"/>
      <c r="P154" s="281"/>
      <c r="Q154" s="272"/>
      <c r="R154" s="273"/>
      <c r="S154" s="273"/>
      <c r="T154" s="273"/>
      <c r="U154" s="273"/>
      <c r="V154" s="273"/>
      <c r="W154" s="273"/>
      <c r="X154" s="273"/>
      <c r="Y154" s="274"/>
      <c r="Z154" s="272"/>
      <c r="AA154" s="273"/>
      <c r="AB154" s="273"/>
      <c r="AC154" s="273"/>
      <c r="AD154" s="273"/>
      <c r="AE154" s="273"/>
      <c r="AF154" s="273"/>
      <c r="AG154" s="274"/>
      <c r="AH154" s="43"/>
    </row>
    <row r="155" spans="2:34" ht="15" customHeight="1" x14ac:dyDescent="0.2">
      <c r="B155" s="42"/>
      <c r="C155" s="602"/>
      <c r="D155" s="603"/>
      <c r="E155" s="603"/>
      <c r="F155" s="603"/>
      <c r="G155" s="603"/>
      <c r="H155" s="603"/>
      <c r="I155" s="603"/>
      <c r="J155" s="603"/>
      <c r="K155" s="603"/>
      <c r="L155" s="604"/>
      <c r="M155" s="281" t="s">
        <v>108</v>
      </c>
      <c r="N155" s="281"/>
      <c r="O155" s="281"/>
      <c r="P155" s="281"/>
      <c r="Q155" s="272"/>
      <c r="R155" s="273"/>
      <c r="S155" s="273"/>
      <c r="T155" s="273"/>
      <c r="U155" s="273"/>
      <c r="V155" s="273"/>
      <c r="W155" s="273"/>
      <c r="X155" s="273"/>
      <c r="Y155" s="274"/>
      <c r="Z155" s="272"/>
      <c r="AA155" s="273"/>
      <c r="AB155" s="273"/>
      <c r="AC155" s="273"/>
      <c r="AD155" s="273"/>
      <c r="AE155" s="273"/>
      <c r="AF155" s="273"/>
      <c r="AG155" s="274"/>
      <c r="AH155" s="43"/>
    </row>
    <row r="156" spans="2:34" ht="15" customHeight="1" x14ac:dyDescent="0.2">
      <c r="B156" s="42"/>
      <c r="C156" s="587" t="s">
        <v>319</v>
      </c>
      <c r="D156" s="587"/>
      <c r="E156" s="587"/>
      <c r="F156" s="587"/>
      <c r="G156" s="587"/>
      <c r="H156" s="587"/>
      <c r="I156" s="587"/>
      <c r="J156" s="587"/>
      <c r="K156" s="587"/>
      <c r="L156" s="587"/>
      <c r="M156" s="281" t="s">
        <v>320</v>
      </c>
      <c r="N156" s="281"/>
      <c r="O156" s="281"/>
      <c r="P156" s="281"/>
      <c r="Q156" s="272"/>
      <c r="R156" s="273"/>
      <c r="S156" s="273"/>
      <c r="T156" s="273"/>
      <c r="U156" s="273"/>
      <c r="V156" s="273"/>
      <c r="W156" s="273"/>
      <c r="X156" s="273"/>
      <c r="Y156" s="274"/>
      <c r="Z156" s="272"/>
      <c r="AA156" s="273"/>
      <c r="AB156" s="273"/>
      <c r="AC156" s="273"/>
      <c r="AD156" s="273"/>
      <c r="AE156" s="273"/>
      <c r="AF156" s="273"/>
      <c r="AG156" s="274"/>
      <c r="AH156" s="43"/>
    </row>
    <row r="157" spans="2:34" ht="7.5" customHeight="1" x14ac:dyDescent="0.2">
      <c r="B157" s="166"/>
      <c r="C157" s="233"/>
      <c r="D157" s="233"/>
      <c r="E157" s="233"/>
      <c r="F157" s="233"/>
      <c r="G157" s="233"/>
      <c r="H157" s="233"/>
      <c r="I157" s="233"/>
      <c r="J157" s="233"/>
      <c r="K157" s="233"/>
      <c r="L157" s="233"/>
      <c r="M157" s="233"/>
      <c r="N157" s="233"/>
      <c r="O157" s="233"/>
      <c r="P157" s="233"/>
      <c r="Q157" s="233"/>
      <c r="R157" s="233"/>
      <c r="S157" s="233"/>
      <c r="T157" s="233"/>
      <c r="U157" s="233"/>
      <c r="V157" s="233"/>
      <c r="W157" s="233"/>
      <c r="X157" s="233"/>
      <c r="Y157" s="233"/>
      <c r="Z157" s="233"/>
      <c r="AA157" s="233"/>
      <c r="AB157" s="233"/>
      <c r="AC157" s="233"/>
      <c r="AD157" s="233"/>
      <c r="AE157" s="233"/>
      <c r="AF157" s="233"/>
      <c r="AG157" s="233"/>
      <c r="AH157" s="167"/>
    </row>
    <row r="158" spans="2:34" ht="14.25" customHeight="1" x14ac:dyDescent="0.2">
      <c r="B158" s="42"/>
      <c r="C158" s="588" t="s">
        <v>252</v>
      </c>
      <c r="D158" s="589"/>
      <c r="E158" s="589"/>
      <c r="F158" s="589"/>
      <c r="G158" s="589"/>
      <c r="H158" s="589"/>
      <c r="I158" s="589"/>
      <c r="J158" s="589"/>
      <c r="K158" s="589"/>
      <c r="L158" s="589"/>
      <c r="M158" s="589"/>
      <c r="N158" s="589"/>
      <c r="O158" s="589"/>
      <c r="P158" s="589"/>
      <c r="Q158" s="589"/>
      <c r="R158" s="589"/>
      <c r="S158" s="589"/>
      <c r="T158" s="589"/>
      <c r="U158" s="589"/>
      <c r="V158" s="589"/>
      <c r="W158" s="589"/>
      <c r="X158" s="589"/>
      <c r="Y158" s="589"/>
      <c r="Z158" s="589"/>
      <c r="AA158" s="589"/>
      <c r="AB158" s="589"/>
      <c r="AC158" s="589"/>
      <c r="AD158" s="589"/>
      <c r="AE158" s="589"/>
      <c r="AF158" s="589"/>
      <c r="AG158" s="589"/>
      <c r="AH158" s="43"/>
    </row>
    <row r="159" spans="2:34" ht="6" customHeight="1" x14ac:dyDescent="0.2">
      <c r="B159" s="166"/>
      <c r="C159" s="233"/>
      <c r="D159" s="233"/>
      <c r="E159" s="233"/>
      <c r="F159" s="233"/>
      <c r="G159" s="233"/>
      <c r="H159" s="233"/>
      <c r="I159" s="233"/>
      <c r="J159" s="233"/>
      <c r="K159" s="233"/>
      <c r="L159" s="233"/>
      <c r="M159" s="233"/>
      <c r="N159" s="233"/>
      <c r="O159" s="233"/>
      <c r="P159" s="233"/>
      <c r="Q159" s="233"/>
      <c r="R159" s="233"/>
      <c r="S159" s="233"/>
      <c r="T159" s="233"/>
      <c r="U159" s="233"/>
      <c r="V159" s="233"/>
      <c r="W159" s="233"/>
      <c r="X159" s="233"/>
      <c r="Y159" s="233"/>
      <c r="Z159" s="233"/>
      <c r="AA159" s="233"/>
      <c r="AB159" s="233"/>
      <c r="AC159" s="233"/>
      <c r="AD159" s="233"/>
      <c r="AE159" s="233"/>
      <c r="AF159" s="233"/>
      <c r="AG159" s="233"/>
      <c r="AH159" s="167"/>
    </row>
    <row r="160" spans="2:34" ht="15" customHeight="1" x14ac:dyDescent="0.2">
      <c r="B160" s="42"/>
      <c r="C160" s="584" t="s">
        <v>321</v>
      </c>
      <c r="D160" s="585"/>
      <c r="E160" s="586"/>
      <c r="F160" s="584" t="s">
        <v>322</v>
      </c>
      <c r="G160" s="585"/>
      <c r="H160" s="585"/>
      <c r="I160" s="585"/>
      <c r="J160" s="585"/>
      <c r="K160" s="586"/>
      <c r="L160" s="584" t="s">
        <v>323</v>
      </c>
      <c r="M160" s="585"/>
      <c r="N160" s="585"/>
      <c r="O160" s="585"/>
      <c r="P160" s="586"/>
      <c r="Q160" s="584" t="s">
        <v>324</v>
      </c>
      <c r="R160" s="585"/>
      <c r="S160" s="585"/>
      <c r="T160" s="585"/>
      <c r="U160" s="586"/>
      <c r="V160" s="584" t="s">
        <v>325</v>
      </c>
      <c r="W160" s="585"/>
      <c r="X160" s="585"/>
      <c r="Y160" s="585"/>
      <c r="Z160" s="585"/>
      <c r="AA160" s="586"/>
      <c r="AB160" s="584"/>
      <c r="AC160" s="585"/>
      <c r="AD160" s="585"/>
      <c r="AE160" s="585"/>
      <c r="AF160" s="585"/>
      <c r="AG160" s="586"/>
      <c r="AH160" s="43"/>
    </row>
    <row r="161" spans="2:34" ht="15" customHeight="1" x14ac:dyDescent="0.2">
      <c r="B161" s="42"/>
      <c r="C161" s="275" t="s">
        <v>326</v>
      </c>
      <c r="D161" s="276"/>
      <c r="E161" s="277"/>
      <c r="F161" s="272"/>
      <c r="G161" s="273"/>
      <c r="H161" s="273"/>
      <c r="I161" s="273"/>
      <c r="J161" s="273"/>
      <c r="K161" s="274"/>
      <c r="L161" s="272"/>
      <c r="M161" s="273"/>
      <c r="N161" s="273"/>
      <c r="O161" s="273"/>
      <c r="P161" s="273"/>
      <c r="Q161" s="275" t="s">
        <v>253</v>
      </c>
      <c r="R161" s="276"/>
      <c r="S161" s="276"/>
      <c r="T161" s="276"/>
      <c r="U161" s="277"/>
      <c r="V161" s="272"/>
      <c r="W161" s="273"/>
      <c r="X161" s="273"/>
      <c r="Y161" s="273"/>
      <c r="Z161" s="273"/>
      <c r="AA161" s="274"/>
      <c r="AB161" s="272"/>
      <c r="AC161" s="273"/>
      <c r="AD161" s="273"/>
      <c r="AE161" s="273"/>
      <c r="AF161" s="273"/>
      <c r="AG161" s="274"/>
      <c r="AH161" s="43"/>
    </row>
    <row r="162" spans="2:34" ht="15" customHeight="1" x14ac:dyDescent="0.2">
      <c r="B162" s="42"/>
      <c r="C162" s="275"/>
      <c r="D162" s="276"/>
      <c r="E162" s="277"/>
      <c r="F162" s="272"/>
      <c r="G162" s="273"/>
      <c r="H162" s="273"/>
      <c r="I162" s="273"/>
      <c r="J162" s="273"/>
      <c r="K162" s="274"/>
      <c r="L162" s="272"/>
      <c r="M162" s="273"/>
      <c r="N162" s="273"/>
      <c r="O162" s="273"/>
      <c r="P162" s="274"/>
      <c r="Q162" s="275" t="s">
        <v>107</v>
      </c>
      <c r="R162" s="276"/>
      <c r="S162" s="276"/>
      <c r="T162" s="276"/>
      <c r="U162" s="277"/>
      <c r="V162" s="272"/>
      <c r="W162" s="273"/>
      <c r="X162" s="273"/>
      <c r="Y162" s="273"/>
      <c r="Z162" s="273"/>
      <c r="AA162" s="274"/>
      <c r="AB162" s="272"/>
      <c r="AC162" s="273"/>
      <c r="AD162" s="273"/>
      <c r="AE162" s="273"/>
      <c r="AF162" s="273"/>
      <c r="AG162" s="274"/>
      <c r="AH162" s="43"/>
    </row>
    <row r="163" spans="2:34" ht="15" customHeight="1" x14ac:dyDescent="0.2">
      <c r="B163" s="42"/>
      <c r="C163" s="275" t="s">
        <v>107</v>
      </c>
      <c r="D163" s="276"/>
      <c r="E163" s="277"/>
      <c r="F163" s="272"/>
      <c r="G163" s="273"/>
      <c r="H163" s="273"/>
      <c r="I163" s="273"/>
      <c r="J163" s="273"/>
      <c r="K163" s="274"/>
      <c r="L163" s="272"/>
      <c r="M163" s="273"/>
      <c r="N163" s="273"/>
      <c r="O163" s="273"/>
      <c r="P163" s="274"/>
      <c r="Q163" s="275" t="s">
        <v>254</v>
      </c>
      <c r="R163" s="276"/>
      <c r="S163" s="276"/>
      <c r="T163" s="276"/>
      <c r="U163" s="277"/>
      <c r="V163" s="272"/>
      <c r="W163" s="273"/>
      <c r="X163" s="273"/>
      <c r="Y163" s="273"/>
      <c r="Z163" s="273"/>
      <c r="AA163" s="274"/>
      <c r="AB163" s="272"/>
      <c r="AC163" s="273"/>
      <c r="AD163" s="273"/>
      <c r="AE163" s="273"/>
      <c r="AF163" s="273"/>
      <c r="AG163" s="274"/>
      <c r="AH163" s="43"/>
    </row>
    <row r="164" spans="2:34" ht="15" customHeight="1" x14ac:dyDescent="0.2">
      <c r="B164" s="42"/>
      <c r="C164" s="275"/>
      <c r="D164" s="276"/>
      <c r="E164" s="277"/>
      <c r="F164" s="272"/>
      <c r="G164" s="273"/>
      <c r="H164" s="273"/>
      <c r="I164" s="273"/>
      <c r="J164" s="273"/>
      <c r="K164" s="274"/>
      <c r="L164" s="272"/>
      <c r="M164" s="273"/>
      <c r="N164" s="273"/>
      <c r="O164" s="273"/>
      <c r="P164" s="274"/>
      <c r="Q164" s="284"/>
      <c r="R164" s="285"/>
      <c r="S164" s="285"/>
      <c r="T164" s="285"/>
      <c r="U164" s="286"/>
      <c r="V164" s="272"/>
      <c r="W164" s="273"/>
      <c r="X164" s="273"/>
      <c r="Y164" s="273"/>
      <c r="Z164" s="273"/>
      <c r="AA164" s="274"/>
      <c r="AB164" s="272"/>
      <c r="AC164" s="273"/>
      <c r="AD164" s="273"/>
      <c r="AE164" s="273"/>
      <c r="AF164" s="273"/>
      <c r="AG164" s="274"/>
      <c r="AH164" s="43"/>
    </row>
    <row r="165" spans="2:34" ht="7.5" customHeight="1" x14ac:dyDescent="0.2">
      <c r="B165" s="166"/>
      <c r="C165" s="233"/>
      <c r="D165" s="233"/>
      <c r="E165" s="233"/>
      <c r="F165" s="233"/>
      <c r="G165" s="233"/>
      <c r="H165" s="233"/>
      <c r="I165" s="233"/>
      <c r="J165" s="233"/>
      <c r="K165" s="233"/>
      <c r="L165" s="233"/>
      <c r="M165" s="233"/>
      <c r="N165" s="233"/>
      <c r="O165" s="233"/>
      <c r="P165" s="233"/>
      <c r="Q165" s="233"/>
      <c r="R165" s="233"/>
      <c r="S165" s="233"/>
      <c r="T165" s="233"/>
      <c r="U165" s="233"/>
      <c r="V165" s="233"/>
      <c r="W165" s="233"/>
      <c r="X165" s="233"/>
      <c r="Y165" s="233"/>
      <c r="Z165" s="233"/>
      <c r="AA165" s="233"/>
      <c r="AB165" s="233"/>
      <c r="AC165" s="233"/>
      <c r="AD165" s="233"/>
      <c r="AE165" s="233"/>
      <c r="AF165" s="233"/>
      <c r="AG165" s="233"/>
      <c r="AH165" s="167"/>
    </row>
    <row r="166" spans="2:34" ht="15" customHeight="1" x14ac:dyDescent="0.2">
      <c r="B166" s="42"/>
      <c r="C166" s="290" t="s">
        <v>327</v>
      </c>
      <c r="D166" s="291"/>
      <c r="E166" s="291"/>
      <c r="F166" s="291"/>
      <c r="G166" s="291"/>
      <c r="H166" s="291"/>
      <c r="I166" s="291"/>
      <c r="J166" s="291"/>
      <c r="K166" s="291"/>
      <c r="L166" s="292"/>
      <c r="M166" s="275" t="s">
        <v>312</v>
      </c>
      <c r="N166" s="276"/>
      <c r="O166" s="276"/>
      <c r="P166" s="277"/>
      <c r="Q166" s="275" t="s">
        <v>328</v>
      </c>
      <c r="R166" s="276"/>
      <c r="S166" s="276"/>
      <c r="T166" s="276"/>
      <c r="U166" s="277"/>
      <c r="V166" s="272"/>
      <c r="W166" s="273"/>
      <c r="X166" s="274"/>
      <c r="Y166" s="275"/>
      <c r="Z166" s="276"/>
      <c r="AA166" s="276"/>
      <c r="AB166" s="277"/>
      <c r="AC166" s="272"/>
      <c r="AD166" s="273"/>
      <c r="AE166" s="273"/>
      <c r="AF166" s="273"/>
      <c r="AG166" s="274"/>
      <c r="AH166" s="43"/>
    </row>
    <row r="167" spans="2:34" ht="15" customHeight="1" x14ac:dyDescent="0.2">
      <c r="B167" s="42"/>
      <c r="C167" s="293"/>
      <c r="D167" s="294"/>
      <c r="E167" s="294"/>
      <c r="F167" s="294"/>
      <c r="G167" s="294"/>
      <c r="H167" s="294"/>
      <c r="I167" s="294"/>
      <c r="J167" s="294"/>
      <c r="K167" s="294"/>
      <c r="L167" s="295"/>
      <c r="M167" s="275"/>
      <c r="N167" s="276"/>
      <c r="O167" s="276"/>
      <c r="P167" s="277"/>
      <c r="Q167" s="275"/>
      <c r="R167" s="276"/>
      <c r="S167" s="276"/>
      <c r="T167" s="276"/>
      <c r="U167" s="277"/>
      <c r="V167" s="272"/>
      <c r="W167" s="273"/>
      <c r="X167" s="274"/>
      <c r="Y167" s="287"/>
      <c r="Z167" s="288"/>
      <c r="AA167" s="288"/>
      <c r="AB167" s="288"/>
      <c r="AC167" s="288"/>
      <c r="AD167" s="288"/>
      <c r="AE167" s="288"/>
      <c r="AF167" s="288"/>
      <c r="AG167" s="289"/>
      <c r="AH167" s="43"/>
    </row>
    <row r="168" spans="2:34" ht="6.75" customHeight="1" x14ac:dyDescent="0.2">
      <c r="B168" s="166"/>
      <c r="C168" s="233"/>
      <c r="D168" s="233"/>
      <c r="E168" s="233"/>
      <c r="F168" s="233"/>
      <c r="G168" s="233"/>
      <c r="H168" s="233"/>
      <c r="I168" s="233"/>
      <c r="J168" s="233"/>
      <c r="K168" s="233"/>
      <c r="L168" s="233"/>
      <c r="M168" s="234"/>
      <c r="N168" s="234"/>
      <c r="O168" s="234"/>
      <c r="P168" s="234"/>
      <c r="Q168" s="233"/>
      <c r="R168" s="233"/>
      <c r="S168" s="233"/>
      <c r="T168" s="233"/>
      <c r="U168" s="233"/>
      <c r="V168" s="233"/>
      <c r="W168" s="233"/>
      <c r="X168" s="233"/>
      <c r="Y168" s="233"/>
      <c r="Z168" s="233"/>
      <c r="AA168" s="233"/>
      <c r="AB168" s="233"/>
      <c r="AC168" s="233"/>
      <c r="AD168" s="233"/>
      <c r="AE168" s="233"/>
      <c r="AF168" s="233"/>
      <c r="AG168" s="233"/>
      <c r="AH168" s="167"/>
    </row>
    <row r="169" spans="2:34" ht="15" customHeight="1" x14ac:dyDescent="0.2">
      <c r="B169" s="42"/>
      <c r="C169" s="278"/>
      <c r="D169" s="279"/>
      <c r="E169" s="279"/>
      <c r="F169" s="279"/>
      <c r="G169" s="279"/>
      <c r="H169" s="279"/>
      <c r="I169" s="279"/>
      <c r="J169" s="279"/>
      <c r="K169" s="279"/>
      <c r="L169" s="280"/>
      <c r="M169" s="281"/>
      <c r="N169" s="281"/>
      <c r="O169" s="281"/>
      <c r="P169" s="281"/>
      <c r="Q169" s="272"/>
      <c r="R169" s="273"/>
      <c r="S169" s="273"/>
      <c r="T169" s="273"/>
      <c r="U169" s="273"/>
      <c r="V169" s="273"/>
      <c r="W169" s="273"/>
      <c r="X169" s="274"/>
      <c r="Y169" s="275"/>
      <c r="Z169" s="276"/>
      <c r="AA169" s="276"/>
      <c r="AB169" s="277"/>
      <c r="AC169" s="272"/>
      <c r="AD169" s="273"/>
      <c r="AE169" s="273"/>
      <c r="AF169" s="273"/>
      <c r="AG169" s="274"/>
      <c r="AH169" s="43"/>
    </row>
    <row r="170" spans="2:34" ht="15" customHeight="1" x14ac:dyDescent="0.2">
      <c r="B170" s="166"/>
      <c r="C170" s="233"/>
      <c r="D170" s="233"/>
      <c r="E170" s="233"/>
      <c r="F170" s="233"/>
      <c r="G170" s="233"/>
      <c r="H170" s="233"/>
      <c r="I170" s="233"/>
      <c r="J170" s="233"/>
      <c r="K170" s="233"/>
      <c r="L170" s="233"/>
      <c r="M170" s="233"/>
      <c r="N170" s="233"/>
      <c r="O170" s="233"/>
      <c r="P170" s="233"/>
      <c r="Q170" s="233"/>
      <c r="R170" s="233"/>
      <c r="S170" s="233"/>
      <c r="T170" s="233"/>
      <c r="U170" s="233"/>
      <c r="V170" s="233"/>
      <c r="W170" s="233"/>
      <c r="X170" s="233"/>
      <c r="Y170" s="233"/>
      <c r="Z170" s="233"/>
      <c r="AA170" s="233"/>
      <c r="AB170" s="233"/>
      <c r="AC170" s="233"/>
      <c r="AD170" s="233"/>
      <c r="AE170" s="233"/>
      <c r="AF170" s="233"/>
      <c r="AG170" s="233"/>
      <c r="AH170" s="167"/>
    </row>
    <row r="171" spans="2:34" ht="15" customHeight="1" x14ac:dyDescent="0.2">
      <c r="B171" s="42"/>
      <c r="C171" s="282" t="s">
        <v>255</v>
      </c>
      <c r="D171" s="283"/>
      <c r="E171" s="283"/>
      <c r="F171" s="283"/>
      <c r="G171" s="283"/>
      <c r="H171" s="283"/>
      <c r="I171" s="283"/>
      <c r="J171" s="283"/>
      <c r="K171" s="283"/>
      <c r="L171" s="283"/>
      <c r="M171" s="283"/>
      <c r="N171" s="283"/>
      <c r="O171" s="283"/>
      <c r="P171" s="283"/>
      <c r="Q171" s="283"/>
      <c r="R171" s="283"/>
      <c r="S171" s="283"/>
      <c r="T171" s="283"/>
      <c r="U171" s="283"/>
      <c r="V171" s="283"/>
      <c r="W171" s="283"/>
      <c r="X171" s="283"/>
      <c r="Y171" s="283"/>
      <c r="Z171" s="283"/>
      <c r="AA171" s="283"/>
      <c r="AB171" s="283"/>
      <c r="AC171" s="283"/>
      <c r="AD171" s="283"/>
      <c r="AE171" s="283"/>
      <c r="AF171" s="283"/>
      <c r="AG171" s="283"/>
      <c r="AH171" s="43"/>
    </row>
    <row r="172" spans="2:34" ht="15" customHeight="1" x14ac:dyDescent="0.2">
      <c r="B172" s="42"/>
      <c r="C172" s="284" t="s">
        <v>329</v>
      </c>
      <c r="D172" s="285"/>
      <c r="E172" s="285"/>
      <c r="F172" s="285"/>
      <c r="G172" s="286"/>
      <c r="H172" s="230"/>
      <c r="I172" s="284" t="s">
        <v>256</v>
      </c>
      <c r="J172" s="285"/>
      <c r="K172" s="285"/>
      <c r="L172" s="285"/>
      <c r="M172" s="285"/>
      <c r="N172" s="286"/>
      <c r="O172" s="284"/>
      <c r="P172" s="286"/>
      <c r="Q172" s="225"/>
      <c r="R172" s="227"/>
      <c r="S172" s="227"/>
      <c r="T172" s="227"/>
      <c r="U172" s="227"/>
      <c r="V172" s="227"/>
      <c r="W172" s="227"/>
      <c r="X172" s="227"/>
      <c r="Y172" s="227"/>
      <c r="Z172" s="227"/>
      <c r="AA172" s="227"/>
      <c r="AB172" s="227"/>
      <c r="AC172" s="227"/>
      <c r="AD172" s="227"/>
      <c r="AE172" s="227"/>
      <c r="AF172" s="227"/>
      <c r="AG172" s="226"/>
      <c r="AH172" s="43"/>
    </row>
    <row r="173" spans="2:34" ht="15" customHeight="1" x14ac:dyDescent="0.2">
      <c r="B173" s="42"/>
      <c r="C173" s="284"/>
      <c r="D173" s="285"/>
      <c r="E173" s="285"/>
      <c r="F173" s="285"/>
      <c r="G173" s="286"/>
      <c r="H173" s="230"/>
      <c r="I173" s="284"/>
      <c r="J173" s="285"/>
      <c r="K173" s="285"/>
      <c r="L173" s="285"/>
      <c r="M173" s="285"/>
      <c r="N173" s="286"/>
      <c r="O173" s="284"/>
      <c r="P173" s="286"/>
      <c r="Q173" s="221"/>
      <c r="R173" s="228"/>
      <c r="S173" s="228"/>
      <c r="T173" s="228"/>
      <c r="U173" s="228"/>
      <c r="V173" s="228"/>
      <c r="W173" s="228"/>
      <c r="X173" s="228"/>
      <c r="Y173" s="228"/>
      <c r="Z173" s="228"/>
      <c r="AA173" s="228"/>
      <c r="AB173" s="228"/>
      <c r="AC173" s="228"/>
      <c r="AD173" s="228"/>
      <c r="AE173" s="228"/>
      <c r="AF173" s="228"/>
      <c r="AG173" s="222"/>
      <c r="AH173" s="43"/>
    </row>
    <row r="174" spans="2:34" ht="15" customHeight="1" x14ac:dyDescent="0.2">
      <c r="B174" s="42"/>
      <c r="C174" s="284" t="s">
        <v>330</v>
      </c>
      <c r="D174" s="285"/>
      <c r="E174" s="285"/>
      <c r="F174" s="285"/>
      <c r="G174" s="286"/>
      <c r="H174" s="230"/>
      <c r="I174" s="284"/>
      <c r="J174" s="285"/>
      <c r="K174" s="285"/>
      <c r="L174" s="285"/>
      <c r="M174" s="285"/>
      <c r="N174" s="286"/>
      <c r="O174" s="284"/>
      <c r="P174" s="286"/>
      <c r="Q174" s="221"/>
      <c r="R174" s="228"/>
      <c r="S174" s="228"/>
      <c r="T174" s="228"/>
      <c r="U174" s="228"/>
      <c r="V174" s="228"/>
      <c r="W174" s="228"/>
      <c r="X174" s="228"/>
      <c r="Y174" s="228"/>
      <c r="Z174" s="228"/>
      <c r="AA174" s="228"/>
      <c r="AB174" s="228"/>
      <c r="AC174" s="228"/>
      <c r="AD174" s="228"/>
      <c r="AE174" s="228"/>
      <c r="AF174" s="228"/>
      <c r="AG174" s="222"/>
      <c r="AH174" s="43"/>
    </row>
    <row r="175" spans="2:34" ht="15" customHeight="1" x14ac:dyDescent="0.2">
      <c r="B175" s="42"/>
      <c r="C175" s="284"/>
      <c r="D175" s="285"/>
      <c r="E175" s="285"/>
      <c r="F175" s="285"/>
      <c r="G175" s="286"/>
      <c r="H175" s="230"/>
      <c r="I175" s="284" t="s">
        <v>257</v>
      </c>
      <c r="J175" s="285"/>
      <c r="K175" s="285"/>
      <c r="L175" s="285"/>
      <c r="M175" s="285"/>
      <c r="N175" s="286"/>
      <c r="O175" s="284"/>
      <c r="P175" s="286"/>
      <c r="Q175" s="221"/>
      <c r="R175" s="228"/>
      <c r="S175" s="228"/>
      <c r="T175" s="228"/>
      <c r="U175" s="228"/>
      <c r="V175" s="228"/>
      <c r="W175" s="228"/>
      <c r="X175" s="228"/>
      <c r="Y175" s="228"/>
      <c r="Z175" s="228"/>
      <c r="AA175" s="228"/>
      <c r="AB175" s="228"/>
      <c r="AC175" s="228"/>
      <c r="AD175" s="228"/>
      <c r="AE175" s="228"/>
      <c r="AF175" s="228"/>
      <c r="AG175" s="222"/>
      <c r="AH175" s="43"/>
    </row>
    <row r="176" spans="2:34" ht="15" customHeight="1" x14ac:dyDescent="0.2">
      <c r="B176" s="42"/>
      <c r="C176" s="284"/>
      <c r="D176" s="285"/>
      <c r="E176" s="285"/>
      <c r="F176" s="285"/>
      <c r="G176" s="286"/>
      <c r="H176" s="230"/>
      <c r="I176" s="284" t="s">
        <v>42</v>
      </c>
      <c r="J176" s="285"/>
      <c r="K176" s="285"/>
      <c r="L176" s="285"/>
      <c r="M176" s="285"/>
      <c r="N176" s="286"/>
      <c r="O176" s="284"/>
      <c r="P176" s="286"/>
      <c r="Q176" s="221"/>
      <c r="R176" s="228"/>
      <c r="S176" s="228"/>
      <c r="T176" s="228"/>
      <c r="U176" s="228"/>
      <c r="V176" s="228"/>
      <c r="W176" s="228"/>
      <c r="X176" s="228"/>
      <c r="Y176" s="228"/>
      <c r="Z176" s="228"/>
      <c r="AA176" s="228"/>
      <c r="AB176" s="228"/>
      <c r="AC176" s="228"/>
      <c r="AD176" s="228"/>
      <c r="AE176" s="228"/>
      <c r="AF176" s="228"/>
      <c r="AG176" s="222"/>
      <c r="AH176" s="43"/>
    </row>
    <row r="177" spans="1:34" ht="15" customHeight="1" x14ac:dyDescent="0.2">
      <c r="B177" s="42"/>
      <c r="C177" s="284" t="s">
        <v>258</v>
      </c>
      <c r="D177" s="285"/>
      <c r="E177" s="285"/>
      <c r="F177" s="285"/>
      <c r="G177" s="286"/>
      <c r="H177" s="230"/>
      <c r="I177" s="284"/>
      <c r="J177" s="285"/>
      <c r="K177" s="285"/>
      <c r="L177" s="285"/>
      <c r="M177" s="285"/>
      <c r="N177" s="286"/>
      <c r="O177" s="284"/>
      <c r="P177" s="286"/>
      <c r="Q177" s="221"/>
      <c r="R177" s="228"/>
      <c r="S177" s="228"/>
      <c r="T177" s="228"/>
      <c r="U177" s="228"/>
      <c r="V177" s="228"/>
      <c r="W177" s="228"/>
      <c r="X177" s="228"/>
      <c r="Y177" s="228"/>
      <c r="Z177" s="228"/>
      <c r="AA177" s="228"/>
      <c r="AB177" s="228"/>
      <c r="AC177" s="228"/>
      <c r="AD177" s="228"/>
      <c r="AE177" s="228"/>
      <c r="AF177" s="228"/>
      <c r="AG177" s="222"/>
      <c r="AH177" s="43"/>
    </row>
    <row r="178" spans="1:34" ht="15" customHeight="1" x14ac:dyDescent="0.2">
      <c r="B178" s="42"/>
      <c r="C178" s="284"/>
      <c r="D178" s="285"/>
      <c r="E178" s="285"/>
      <c r="F178" s="285"/>
      <c r="G178" s="286"/>
      <c r="H178" s="230"/>
      <c r="I178" s="284"/>
      <c r="J178" s="285"/>
      <c r="K178" s="285"/>
      <c r="L178" s="285"/>
      <c r="M178" s="285"/>
      <c r="N178" s="286"/>
      <c r="O178" s="284"/>
      <c r="P178" s="286"/>
      <c r="Q178" s="223"/>
      <c r="R178" s="232" t="s">
        <v>331</v>
      </c>
      <c r="S178" s="229"/>
      <c r="T178" s="229"/>
      <c r="U178" s="229"/>
      <c r="V178" s="229"/>
      <c r="W178" s="229"/>
      <c r="X178" s="229"/>
      <c r="Y178" s="229"/>
      <c r="Z178" s="229"/>
      <c r="AA178" s="229"/>
      <c r="AB178" s="229"/>
      <c r="AC178" s="229"/>
      <c r="AD178" s="229"/>
      <c r="AE178" s="229"/>
      <c r="AF178" s="229"/>
      <c r="AG178" s="224"/>
      <c r="AH178" s="43"/>
    </row>
    <row r="179" spans="1:34" ht="15" customHeight="1" x14ac:dyDescent="0.2">
      <c r="B179" s="42"/>
      <c r="C179" s="231" t="s">
        <v>259</v>
      </c>
      <c r="D179" s="227"/>
      <c r="E179" s="227"/>
      <c r="F179" s="227"/>
      <c r="G179" s="227"/>
      <c r="H179" s="227"/>
      <c r="I179" s="227"/>
      <c r="J179" s="227"/>
      <c r="K179" s="227"/>
      <c r="L179" s="227"/>
      <c r="M179" s="227"/>
      <c r="N179" s="227"/>
      <c r="O179" s="227"/>
      <c r="P179" s="226"/>
      <c r="Q179" s="225"/>
      <c r="R179" s="227"/>
      <c r="S179" s="227"/>
      <c r="T179" s="227"/>
      <c r="U179" s="227"/>
      <c r="V179" s="227"/>
      <c r="W179" s="227"/>
      <c r="X179" s="227"/>
      <c r="Y179" s="227"/>
      <c r="Z179" s="227"/>
      <c r="AA179" s="227"/>
      <c r="AB179" s="227"/>
      <c r="AC179" s="227"/>
      <c r="AD179" s="227"/>
      <c r="AE179" s="227"/>
      <c r="AF179" s="227"/>
      <c r="AG179" s="226"/>
      <c r="AH179" s="43"/>
    </row>
    <row r="180" spans="1:34" ht="15" customHeight="1" x14ac:dyDescent="0.2">
      <c r="B180" s="42"/>
      <c r="C180" s="221"/>
      <c r="D180" s="228"/>
      <c r="E180" s="228"/>
      <c r="F180" s="228"/>
      <c r="G180" s="228"/>
      <c r="H180" s="228"/>
      <c r="I180" s="228"/>
      <c r="J180" s="228"/>
      <c r="K180" s="228"/>
      <c r="L180" s="228"/>
      <c r="M180" s="228"/>
      <c r="N180" s="228"/>
      <c r="O180" s="228"/>
      <c r="P180" s="222"/>
      <c r="Q180" s="221"/>
      <c r="R180" s="228"/>
      <c r="S180" s="228"/>
      <c r="T180" s="228"/>
      <c r="U180" s="228"/>
      <c r="V180" s="228"/>
      <c r="W180" s="228"/>
      <c r="X180" s="228"/>
      <c r="Y180" s="228"/>
      <c r="Z180" s="228"/>
      <c r="AA180" s="228"/>
      <c r="AB180" s="228"/>
      <c r="AC180" s="228"/>
      <c r="AD180" s="228"/>
      <c r="AE180" s="228"/>
      <c r="AF180" s="228"/>
      <c r="AG180" s="222"/>
      <c r="AH180" s="43"/>
    </row>
    <row r="181" spans="1:34" ht="15" customHeight="1" x14ac:dyDescent="0.2">
      <c r="B181" s="42"/>
      <c r="C181" s="221"/>
      <c r="D181" s="228"/>
      <c r="E181" s="228"/>
      <c r="F181" s="228"/>
      <c r="G181" s="228"/>
      <c r="H181" s="228"/>
      <c r="I181" s="228"/>
      <c r="J181" s="228"/>
      <c r="K181" s="228"/>
      <c r="L181" s="228"/>
      <c r="M181" s="228"/>
      <c r="N181" s="228"/>
      <c r="O181" s="228"/>
      <c r="P181" s="222"/>
      <c r="Q181" s="221"/>
      <c r="R181" s="228"/>
      <c r="S181" s="228"/>
      <c r="T181" s="228"/>
      <c r="U181" s="228"/>
      <c r="V181" s="228"/>
      <c r="W181" s="228"/>
      <c r="X181" s="228"/>
      <c r="Y181" s="228"/>
      <c r="Z181" s="228"/>
      <c r="AA181" s="228"/>
      <c r="AB181" s="228"/>
      <c r="AC181" s="228"/>
      <c r="AD181" s="228"/>
      <c r="AE181" s="228"/>
      <c r="AF181" s="228"/>
      <c r="AG181" s="222"/>
      <c r="AH181" s="43"/>
    </row>
    <row r="182" spans="1:34" ht="15" customHeight="1" x14ac:dyDescent="0.2">
      <c r="B182" s="42"/>
      <c r="C182" s="221"/>
      <c r="D182" s="228"/>
      <c r="E182" s="228"/>
      <c r="F182" s="228"/>
      <c r="G182" s="228"/>
      <c r="H182" s="228"/>
      <c r="I182" s="228"/>
      <c r="J182" s="228"/>
      <c r="K182" s="228"/>
      <c r="L182" s="228"/>
      <c r="M182" s="228"/>
      <c r="N182" s="228"/>
      <c r="O182" s="228"/>
      <c r="P182" s="222"/>
      <c r="Q182" s="221"/>
      <c r="R182" s="228"/>
      <c r="S182" s="228"/>
      <c r="T182" s="228"/>
      <c r="U182" s="228"/>
      <c r="V182" s="228"/>
      <c r="W182" s="228"/>
      <c r="X182" s="228"/>
      <c r="Y182" s="228"/>
      <c r="Z182" s="228"/>
      <c r="AA182" s="228"/>
      <c r="AB182" s="228"/>
      <c r="AC182" s="228"/>
      <c r="AD182" s="228"/>
      <c r="AE182" s="228"/>
      <c r="AF182" s="228"/>
      <c r="AG182" s="222"/>
      <c r="AH182" s="43"/>
    </row>
    <row r="183" spans="1:34" ht="15" customHeight="1" x14ac:dyDescent="0.2">
      <c r="B183" s="42"/>
      <c r="C183" s="221"/>
      <c r="D183" s="228"/>
      <c r="E183" s="228"/>
      <c r="F183" s="228"/>
      <c r="G183" s="228"/>
      <c r="H183" s="228"/>
      <c r="I183" s="228"/>
      <c r="J183" s="228"/>
      <c r="K183" s="228"/>
      <c r="L183" s="228"/>
      <c r="M183" s="228"/>
      <c r="N183" s="228"/>
      <c r="O183" s="228"/>
      <c r="P183" s="222"/>
      <c r="Q183" s="221"/>
      <c r="R183" s="228"/>
      <c r="S183" s="228"/>
      <c r="T183" s="228"/>
      <c r="U183" s="228"/>
      <c r="V183" s="228"/>
      <c r="W183" s="228"/>
      <c r="X183" s="228"/>
      <c r="Y183" s="228"/>
      <c r="Z183" s="228"/>
      <c r="AA183" s="228"/>
      <c r="AB183" s="228"/>
      <c r="AC183" s="228"/>
      <c r="AD183" s="228"/>
      <c r="AE183" s="228"/>
      <c r="AF183" s="228"/>
      <c r="AG183" s="222"/>
      <c r="AH183" s="43"/>
    </row>
    <row r="184" spans="1:34" ht="15" customHeight="1" x14ac:dyDescent="0.2">
      <c r="B184" s="178"/>
      <c r="C184" s="221"/>
      <c r="D184" s="228"/>
      <c r="E184" s="228"/>
      <c r="F184" s="228"/>
      <c r="G184" s="228"/>
      <c r="H184" s="228"/>
      <c r="I184" s="228"/>
      <c r="J184" s="228"/>
      <c r="K184" s="228"/>
      <c r="L184" s="228"/>
      <c r="M184" s="228"/>
      <c r="N184" s="228"/>
      <c r="O184" s="228"/>
      <c r="P184" s="222"/>
      <c r="Q184" s="221"/>
      <c r="R184" s="228"/>
      <c r="S184" s="228"/>
      <c r="T184" s="228"/>
      <c r="U184" s="228"/>
      <c r="V184" s="228"/>
      <c r="W184" s="228"/>
      <c r="X184" s="228"/>
      <c r="Y184" s="228"/>
      <c r="Z184" s="228"/>
      <c r="AA184" s="228"/>
      <c r="AB184" s="228"/>
      <c r="AC184" s="228"/>
      <c r="AD184" s="228"/>
      <c r="AE184" s="228"/>
      <c r="AF184" s="228"/>
      <c r="AG184" s="222"/>
      <c r="AH184" s="43"/>
    </row>
    <row r="185" spans="1:34" ht="15" customHeight="1" x14ac:dyDescent="0.2">
      <c r="B185" s="178"/>
      <c r="C185" s="221"/>
      <c r="D185" s="228"/>
      <c r="E185" s="228"/>
      <c r="F185" s="228"/>
      <c r="G185" s="228"/>
      <c r="H185" s="228"/>
      <c r="I185" s="228"/>
      <c r="J185" s="228"/>
      <c r="K185" s="228"/>
      <c r="L185" s="228"/>
      <c r="M185" s="228"/>
      <c r="N185" s="228"/>
      <c r="O185" s="228"/>
      <c r="P185" s="222"/>
      <c r="Q185" s="221"/>
      <c r="R185" s="228"/>
      <c r="S185" s="228"/>
      <c r="T185" s="228"/>
      <c r="U185" s="228"/>
      <c r="V185" s="228"/>
      <c r="W185" s="228"/>
      <c r="X185" s="228"/>
      <c r="Y185" s="228"/>
      <c r="Z185" s="228"/>
      <c r="AA185" s="228"/>
      <c r="AB185" s="228"/>
      <c r="AC185" s="228"/>
      <c r="AD185" s="228"/>
      <c r="AE185" s="228"/>
      <c r="AF185" s="228"/>
      <c r="AG185" s="222"/>
      <c r="AH185" s="43"/>
    </row>
    <row r="186" spans="1:34" ht="15" customHeight="1" x14ac:dyDescent="0.2">
      <c r="A186" s="157"/>
      <c r="B186" s="178"/>
      <c r="C186" s="223"/>
      <c r="D186" s="229"/>
      <c r="E186" s="229"/>
      <c r="F186" s="229"/>
      <c r="G186" s="232"/>
      <c r="H186" s="229"/>
      <c r="I186" s="229"/>
      <c r="J186" s="229"/>
      <c r="K186" s="229"/>
      <c r="L186" s="229"/>
      <c r="M186" s="229"/>
      <c r="N186" s="229"/>
      <c r="O186" s="229"/>
      <c r="P186" s="224"/>
      <c r="Q186" s="223"/>
      <c r="R186" s="232" t="s">
        <v>260</v>
      </c>
      <c r="S186" s="232"/>
      <c r="T186" s="229"/>
      <c r="U186" s="229"/>
      <c r="V186" s="229"/>
      <c r="W186" s="229"/>
      <c r="X186" s="229"/>
      <c r="Y186" s="229"/>
      <c r="Z186" s="229"/>
      <c r="AA186" s="229"/>
      <c r="AB186" s="229"/>
      <c r="AC186" s="229"/>
      <c r="AD186" s="229"/>
      <c r="AE186" s="229"/>
      <c r="AF186" s="229"/>
      <c r="AG186" s="224"/>
      <c r="AH186" s="43"/>
    </row>
    <row r="187" spans="1:34" ht="15" customHeight="1" x14ac:dyDescent="0.2">
      <c r="A187" s="157"/>
      <c r="B187" s="133"/>
      <c r="C187" s="168"/>
      <c r="D187" s="168"/>
      <c r="E187" s="168"/>
      <c r="F187" s="168"/>
      <c r="G187" s="169"/>
      <c r="H187" s="169"/>
      <c r="I187" s="169"/>
      <c r="J187" s="169"/>
      <c r="K187" s="169"/>
      <c r="L187" s="169"/>
      <c r="M187" s="169"/>
      <c r="N187" s="169"/>
      <c r="O187" s="169"/>
      <c r="P187" s="169"/>
      <c r="Q187" s="169"/>
      <c r="R187" s="168"/>
      <c r="S187" s="168"/>
      <c r="T187" s="168"/>
      <c r="U187" s="168"/>
      <c r="V187" s="168"/>
      <c r="W187" s="168"/>
      <c r="X187" s="168"/>
      <c r="Y187" s="168"/>
      <c r="Z187" s="168"/>
      <c r="AA187" s="168"/>
      <c r="AB187" s="168"/>
      <c r="AC187" s="168"/>
      <c r="AD187" s="168"/>
      <c r="AE187" s="168"/>
      <c r="AF187" s="168"/>
      <c r="AG187" s="168"/>
      <c r="AH187" s="135"/>
    </row>
    <row r="188" spans="1:34" ht="15" customHeight="1" x14ac:dyDescent="0.2">
      <c r="AH188" s="157"/>
    </row>
    <row r="189" spans="1:34" ht="15" customHeight="1" x14ac:dyDescent="0.2"/>
    <row r="190" spans="1:34" ht="15" customHeight="1" x14ac:dyDescent="0.2"/>
    <row r="191" spans="1:34" ht="15" customHeight="1" x14ac:dyDescent="0.2"/>
    <row r="192" spans="1:34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</sheetData>
  <sheetProtection password="D1E7" sheet="1" objects="1" scenarios="1"/>
  <mergeCells count="265">
    <mergeCell ref="M154:P154"/>
    <mergeCell ref="Q154:Y154"/>
    <mergeCell ref="C161:E161"/>
    <mergeCell ref="F161:K161"/>
    <mergeCell ref="L161:P161"/>
    <mergeCell ref="Q161:U161"/>
    <mergeCell ref="V161:AA161"/>
    <mergeCell ref="L160:P160"/>
    <mergeCell ref="C144:P144"/>
    <mergeCell ref="C146:P146"/>
    <mergeCell ref="Q146:Y146"/>
    <mergeCell ref="Z146:AG146"/>
    <mergeCell ref="Z154:AG154"/>
    <mergeCell ref="C153:L155"/>
    <mergeCell ref="M153:P153"/>
    <mergeCell ref="Q153:Y153"/>
    <mergeCell ref="Z153:AG153"/>
    <mergeCell ref="Z155:AG155"/>
    <mergeCell ref="C147:P147"/>
    <mergeCell ref="Q147:Y147"/>
    <mergeCell ref="Z147:AG147"/>
    <mergeCell ref="Q144:R144"/>
    <mergeCell ref="C145:P145"/>
    <mergeCell ref="Q145:Y145"/>
    <mergeCell ref="C160:E160"/>
    <mergeCell ref="F160:K160"/>
    <mergeCell ref="Q160:U160"/>
    <mergeCell ref="V160:AA160"/>
    <mergeCell ref="AB160:AG160"/>
    <mergeCell ref="C156:L156"/>
    <mergeCell ref="M156:P156"/>
    <mergeCell ref="Q156:Y156"/>
    <mergeCell ref="C158:AG158"/>
    <mergeCell ref="Z156:AG156"/>
    <mergeCell ref="C173:G173"/>
    <mergeCell ref="I173:N173"/>
    <mergeCell ref="O172:P172"/>
    <mergeCell ref="F163:K163"/>
    <mergeCell ref="C164:E164"/>
    <mergeCell ref="F164:K164"/>
    <mergeCell ref="L164:P164"/>
    <mergeCell ref="Q164:U164"/>
    <mergeCell ref="L163:P163"/>
    <mergeCell ref="Q163:U163"/>
    <mergeCell ref="C85:AG85"/>
    <mergeCell ref="AA81:AF82"/>
    <mergeCell ref="AC87:AG88"/>
    <mergeCell ref="E80:P80"/>
    <mergeCell ref="Z101:AG101"/>
    <mergeCell ref="K87:AB88"/>
    <mergeCell ref="K90:M94"/>
    <mergeCell ref="N90:Q94"/>
    <mergeCell ref="R91:U94"/>
    <mergeCell ref="V90:AB94"/>
    <mergeCell ref="G87:J88"/>
    <mergeCell ref="C87:F88"/>
    <mergeCell ref="V41:AG41"/>
    <mergeCell ref="Y61:AC61"/>
    <mergeCell ref="AD61:AG61"/>
    <mergeCell ref="D52:I52"/>
    <mergeCell ref="E83:F83"/>
    <mergeCell ref="I83:P83"/>
    <mergeCell ref="E81:P81"/>
    <mergeCell ref="C83:D83"/>
    <mergeCell ref="S81:V82"/>
    <mergeCell ref="W81:X82"/>
    <mergeCell ref="Y81:Z82"/>
    <mergeCell ref="C56:C63"/>
    <mergeCell ref="D57:K57"/>
    <mergeCell ref="AA70:AG70"/>
    <mergeCell ref="V63:AG63"/>
    <mergeCell ref="Q68:Z68"/>
    <mergeCell ref="C68:I68"/>
    <mergeCell ref="J68:P68"/>
    <mergeCell ref="I63:M63"/>
    <mergeCell ref="N63:U63"/>
    <mergeCell ref="Q61:X61"/>
    <mergeCell ref="C76:AG76"/>
    <mergeCell ref="Q67:Z67"/>
    <mergeCell ref="W72:Z74"/>
    <mergeCell ref="L14:Y14"/>
    <mergeCell ref="Z18:AG19"/>
    <mergeCell ref="R23:Z24"/>
    <mergeCell ref="R21:AG21"/>
    <mergeCell ref="AE23:AG24"/>
    <mergeCell ref="AA23:AD24"/>
    <mergeCell ref="C18:X19"/>
    <mergeCell ref="C22:P23"/>
    <mergeCell ref="B1:AH1"/>
    <mergeCell ref="C21:P21"/>
    <mergeCell ref="B6:AH6"/>
    <mergeCell ref="B9:N9"/>
    <mergeCell ref="B8:N8"/>
    <mergeCell ref="Q8:AH9"/>
    <mergeCell ref="C17:X17"/>
    <mergeCell ref="Z17:AG17"/>
    <mergeCell ref="G12:J12"/>
    <mergeCell ref="L12:Y12"/>
    <mergeCell ref="C24:P25"/>
    <mergeCell ref="C2:AG2"/>
    <mergeCell ref="AA25:AD30"/>
    <mergeCell ref="C28:P30"/>
    <mergeCell ref="AD52:AG52"/>
    <mergeCell ref="J43:P43"/>
    <mergeCell ref="Q43:X43"/>
    <mergeCell ref="L48:U48"/>
    <mergeCell ref="D45:H45"/>
    <mergeCell ref="D39:P39"/>
    <mergeCell ref="Q39:AG39"/>
    <mergeCell ref="L15:Y15"/>
    <mergeCell ref="R28:U30"/>
    <mergeCell ref="I45:M45"/>
    <mergeCell ref="AE25:AG30"/>
    <mergeCell ref="V28:Z30"/>
    <mergeCell ref="R25:U27"/>
    <mergeCell ref="V25:Z27"/>
    <mergeCell ref="C26:P27"/>
    <mergeCell ref="C34:C45"/>
    <mergeCell ref="C32:AG32"/>
    <mergeCell ref="D36:K36"/>
    <mergeCell ref="L36:U36"/>
    <mergeCell ref="V36:AG36"/>
    <mergeCell ref="D43:I43"/>
    <mergeCell ref="V50:AG50"/>
    <mergeCell ref="D41:P41"/>
    <mergeCell ref="Q41:U41"/>
    <mergeCell ref="D59:P59"/>
    <mergeCell ref="Q59:U59"/>
    <mergeCell ref="D63:H63"/>
    <mergeCell ref="J70:P70"/>
    <mergeCell ref="C70:I70"/>
    <mergeCell ref="E82:P82"/>
    <mergeCell ref="Q69:Z69"/>
    <mergeCell ref="C78:AG78"/>
    <mergeCell ref="Q79:AG80"/>
    <mergeCell ref="E79:P79"/>
    <mergeCell ref="AA69:AG69"/>
    <mergeCell ref="AE72:AG74"/>
    <mergeCell ref="AE71:AG71"/>
    <mergeCell ref="V59:AG59"/>
    <mergeCell ref="D61:I61"/>
    <mergeCell ref="J61:P61"/>
    <mergeCell ref="AA67:AG67"/>
    <mergeCell ref="Q72:T74"/>
    <mergeCell ref="U72:V74"/>
    <mergeCell ref="Q71:V71"/>
    <mergeCell ref="W71:Z71"/>
    <mergeCell ref="AA71:AD71"/>
    <mergeCell ref="C74:I74"/>
    <mergeCell ref="J74:P74"/>
    <mergeCell ref="G120:J120"/>
    <mergeCell ref="L120:Y120"/>
    <mergeCell ref="L122:Y122"/>
    <mergeCell ref="L123:Y123"/>
    <mergeCell ref="C125:X125"/>
    <mergeCell ref="Z125:AG125"/>
    <mergeCell ref="Q95:AG95"/>
    <mergeCell ref="C96:X99"/>
    <mergeCell ref="G90:J94"/>
    <mergeCell ref="C90:F94"/>
    <mergeCell ref="AC90:AG94"/>
    <mergeCell ref="C100:X107"/>
    <mergeCell ref="Z102:AG102"/>
    <mergeCell ref="C139:AG139"/>
    <mergeCell ref="C141:AG141"/>
    <mergeCell ref="C142:AG142"/>
    <mergeCell ref="C126:X127"/>
    <mergeCell ref="Z126:AG127"/>
    <mergeCell ref="AE129:AG130"/>
    <mergeCell ref="AE131:AG136"/>
    <mergeCell ref="C129:F131"/>
    <mergeCell ref="G129:X131"/>
    <mergeCell ref="Z129:AC130"/>
    <mergeCell ref="Z131:AC136"/>
    <mergeCell ref="C133:F136"/>
    <mergeCell ref="G133:X136"/>
    <mergeCell ref="Z143:AG143"/>
    <mergeCell ref="Q143:Y143"/>
    <mergeCell ref="C143:P143"/>
    <mergeCell ref="Z144:AA144"/>
    <mergeCell ref="S144:Y144"/>
    <mergeCell ref="Z145:AG145"/>
    <mergeCell ref="AB144:AG144"/>
    <mergeCell ref="Z151:AG151"/>
    <mergeCell ref="Z150:AG150"/>
    <mergeCell ref="Q150:Y150"/>
    <mergeCell ref="C149:L151"/>
    <mergeCell ref="Q149:Y149"/>
    <mergeCell ref="M149:P149"/>
    <mergeCell ref="M150:P150"/>
    <mergeCell ref="M151:P151"/>
    <mergeCell ref="Z149:AG149"/>
    <mergeCell ref="Q151:Y151"/>
    <mergeCell ref="M155:P155"/>
    <mergeCell ref="Q155:Y155"/>
    <mergeCell ref="V167:X167"/>
    <mergeCell ref="Y167:AG167"/>
    <mergeCell ref="V166:X166"/>
    <mergeCell ref="Y166:AB166"/>
    <mergeCell ref="C166:L167"/>
    <mergeCell ref="M166:P166"/>
    <mergeCell ref="M167:P167"/>
    <mergeCell ref="Q166:U166"/>
    <mergeCell ref="Q167:U167"/>
    <mergeCell ref="AC166:AG166"/>
    <mergeCell ref="V164:AA164"/>
    <mergeCell ref="AB164:AG164"/>
    <mergeCell ref="C163:E163"/>
    <mergeCell ref="V163:AA163"/>
    <mergeCell ref="AB163:AG163"/>
    <mergeCell ref="C162:E162"/>
    <mergeCell ref="F162:K162"/>
    <mergeCell ref="L162:P162"/>
    <mergeCell ref="Q162:U162"/>
    <mergeCell ref="V162:AA162"/>
    <mergeCell ref="AB162:AG162"/>
    <mergeCell ref="AB161:AG161"/>
    <mergeCell ref="AC169:AG169"/>
    <mergeCell ref="Q169:X169"/>
    <mergeCell ref="Y169:AB169"/>
    <mergeCell ref="C169:L169"/>
    <mergeCell ref="M169:P169"/>
    <mergeCell ref="C171:AG171"/>
    <mergeCell ref="C178:G178"/>
    <mergeCell ref="O174:P174"/>
    <mergeCell ref="O175:P175"/>
    <mergeCell ref="O176:P176"/>
    <mergeCell ref="O177:P177"/>
    <mergeCell ref="C174:G174"/>
    <mergeCell ref="C175:G175"/>
    <mergeCell ref="O178:P178"/>
    <mergeCell ref="I178:N178"/>
    <mergeCell ref="I177:N177"/>
    <mergeCell ref="C177:G177"/>
    <mergeCell ref="I172:N172"/>
    <mergeCell ref="I176:N176"/>
    <mergeCell ref="C176:G176"/>
    <mergeCell ref="I174:N174"/>
    <mergeCell ref="O173:P173"/>
    <mergeCell ref="C172:G172"/>
    <mergeCell ref="I175:N175"/>
    <mergeCell ref="V54:AG54"/>
    <mergeCell ref="J52:P52"/>
    <mergeCell ref="C72:I72"/>
    <mergeCell ref="J72:P72"/>
    <mergeCell ref="V48:AG48"/>
    <mergeCell ref="Q70:Z70"/>
    <mergeCell ref="AD43:AG43"/>
    <mergeCell ref="Y43:AC43"/>
    <mergeCell ref="N45:U45"/>
    <mergeCell ref="Y52:AC52"/>
    <mergeCell ref="N54:U54"/>
    <mergeCell ref="V57:AG57"/>
    <mergeCell ref="C65:AG65"/>
    <mergeCell ref="D54:H54"/>
    <mergeCell ref="I54:M54"/>
    <mergeCell ref="L57:U57"/>
    <mergeCell ref="AA68:AG68"/>
    <mergeCell ref="C47:C54"/>
    <mergeCell ref="D50:P50"/>
    <mergeCell ref="D48:K48"/>
    <mergeCell ref="Q50:U50"/>
    <mergeCell ref="Q52:X52"/>
    <mergeCell ref="V45:AG45"/>
    <mergeCell ref="AA72:AD74"/>
  </mergeCells>
  <phoneticPr fontId="25" type="noConversion"/>
  <conditionalFormatting sqref="D61:P61 O69 O71 H71:I71 AD61:AG61 J68 H67:I67 H69:I69 Q39:AG39 AC90:AG94 I83:P83 Q81:R83 E83:F83 S83:AF83 D45:AG45 C74:C75 E79:P82 D43:X43 D50:AG50 I54:AG54 AD52:AG52 D52:P52 D36:AG36 Q68 D41:AG41 H73:I73 O73 D59:AG59 D63:AG63 D57:AG57">
    <cfRule type="expression" dxfId="24" priority="1" stopIfTrue="1">
      <formula>Blanco=TRUE</formula>
    </cfRule>
  </conditionalFormatting>
  <conditionalFormatting sqref="AE25:AG30 AA25 AE131:AG136">
    <cfRule type="expression" dxfId="23" priority="2" stopIfTrue="1">
      <formula>$L$15="40 Rallye de Ourense"</formula>
    </cfRule>
  </conditionalFormatting>
  <conditionalFormatting sqref="O9">
    <cfRule type="expression" dxfId="22" priority="3" stopIfTrue="1">
      <formula>Blanco=TRUE</formula>
    </cfRule>
  </conditionalFormatting>
  <conditionalFormatting sqref="B9 B8:O8">
    <cfRule type="expression" dxfId="21" priority="4" stopIfTrue="1">
      <formula>Blanco=TRUE</formula>
    </cfRule>
  </conditionalFormatting>
  <conditionalFormatting sqref="S81:AF82 C90 G90">
    <cfRule type="expression" dxfId="20" priority="5" stopIfTrue="1">
      <formula>Blanco=TRUE</formula>
    </cfRule>
    <cfRule type="cellIs" dxfId="19" priority="6" stopIfTrue="1" operator="equal">
      <formula>""</formula>
    </cfRule>
  </conditionalFormatting>
  <conditionalFormatting sqref="Q61:AC61">
    <cfRule type="expression" dxfId="18" priority="7" stopIfTrue="1">
      <formula>Blanco=TRUE</formula>
    </cfRule>
    <cfRule type="cellIs" dxfId="17" priority="8" stopIfTrue="1" operator="equal">
      <formula>""</formula>
    </cfRule>
  </conditionalFormatting>
  <conditionalFormatting sqref="U72:V74">
    <cfRule type="expression" dxfId="16" priority="9" stopIfTrue="1">
      <formula>Blanco=TRUE</formula>
    </cfRule>
    <cfRule type="expression" dxfId="15" priority="10" stopIfTrue="1">
      <formula>Grupo&lt;&gt;9</formula>
    </cfRule>
    <cfRule type="expression" dxfId="14" priority="11" stopIfTrue="1">
      <formula>Grupo=10</formula>
    </cfRule>
  </conditionalFormatting>
  <conditionalFormatting sqref="D39:P39 Y43:AG43 D48:AG48 Q52:AC52 C68:I68 C70:I70 D54:H54 C72:I72">
    <cfRule type="expression" dxfId="13" priority="12" stopIfTrue="1">
      <formula>Blanco=TRUE</formula>
    </cfRule>
    <cfRule type="expression" dxfId="12" priority="13" stopIfTrue="1">
      <formula>C39=""</formula>
    </cfRule>
  </conditionalFormatting>
  <conditionalFormatting sqref="Q72:T74">
    <cfRule type="expression" dxfId="11" priority="14" stopIfTrue="1">
      <formula>Blanco=TRUE</formula>
    </cfRule>
    <cfRule type="expression" dxfId="10" priority="15" stopIfTrue="1">
      <formula>Grupo&gt;13</formula>
    </cfRule>
  </conditionalFormatting>
  <conditionalFormatting sqref="W72:Z74">
    <cfRule type="expression" dxfId="9" priority="16" stopIfTrue="1">
      <formula>Blanco=TRUE</formula>
    </cfRule>
    <cfRule type="expression" dxfId="8" priority="17" stopIfTrue="1">
      <formula>Grupo&gt;=14</formula>
    </cfRule>
  </conditionalFormatting>
  <conditionalFormatting sqref="AA72:AG74">
    <cfRule type="expression" dxfId="7" priority="18" stopIfTrue="1">
      <formula>Blanco=TRUE</formula>
    </cfRule>
    <cfRule type="expression" dxfId="6" priority="19" stopIfTrue="1">
      <formula>Grupo&lt;14</formula>
    </cfRule>
    <cfRule type="expression" dxfId="5" priority="20" stopIfTrue="1">
      <formula>Grupo&lt;=14</formula>
    </cfRule>
  </conditionalFormatting>
  <conditionalFormatting sqref="J70:P70">
    <cfRule type="expression" dxfId="4" priority="21" stopIfTrue="1">
      <formula>Grupo&lt;&gt;10</formula>
    </cfRule>
    <cfRule type="cellIs" dxfId="3" priority="22" stopIfTrue="1" operator="equal">
      <formula>""</formula>
    </cfRule>
  </conditionalFormatting>
  <conditionalFormatting sqref="J74:P74">
    <cfRule type="expression" dxfId="2" priority="23" stopIfTrue="1">
      <formula>Grupo&lt;9</formula>
    </cfRule>
    <cfRule type="expression" dxfId="1" priority="24" stopIfTrue="1">
      <formula>Grupo&gt;10</formula>
    </cfRule>
    <cfRule type="expression" dxfId="0" priority="25" stopIfTrue="1">
      <formula>J74=""</formula>
    </cfRule>
  </conditionalFormatting>
  <dataValidations xWindow="787" yWindow="555" count="16">
    <dataValidation type="whole" allowBlank="1" showInputMessage="1" showErrorMessage="1" errorTitle="Cilindrada" error="Teclee un valor numérico comprendido entre 1 y 2000" sqref="C74:I74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d_Si el mismo comienza por ceros teclee primero ' _x000d_Ejemplo: para 0097 teclear '0097" sqref="S81 S83:V83">
      <formula1>4</formula1>
    </dataValidation>
    <dataValidation type="textLength" operator="equal" allowBlank="1" showInputMessage="1" showErrorMessage="1" errorTitle="Código de Oficina" error="El Código de Oficina debe tener 4 caracteres" sqref="W81 W83:X83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81 Y83:Z83">
      <formula1>2</formula1>
    </dataValidation>
    <dataValidation type="textLength" operator="equal" allowBlank="1" showInputMessage="1" showErrorMessage="1" errorTitle="Número de cuenta" error="El número de cuenta debe tener 10 caracteres" sqref="AA81 AA83:AF83">
      <formula1>10</formula1>
    </dataValidation>
    <dataValidation type="whole" allowBlank="1" showInputMessage="1" showErrorMessage="1" errorTitle="Número de dorsal" error="Teclee un valor numérico entre 0 y 120" promptTitle="Nº de dorsal" prompt="_x000d_¡¡¡ ATENCIÓN !!! Dato a rellenar por el Organizador" sqref="AE25:AG30 AE131:AG136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d_¡¡¡ ATENCIÓN !!! Dato a rellenar por el Organizador" sqref="AA25:AD30 AD131:AD136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d_¡¡¡ ATENCIÓN !!! Dato a cubrir por el Organizador" sqref="V25:Z27"/>
    <dataValidation allowBlank="1" showInputMessage="1" showErrorMessage="1" promptTitle="Hora recepción inscripción" prompt="_x000d_¡¡¡ ATENCIÓN ||| Dato a cubrir por el Organizador" sqref="V28:Z30"/>
    <dataValidation type="whole" allowBlank="1" showInputMessage="1" showErrorMessage="1" errorTitle="Cilindrada" error="Teclee un valor numérico comprendido entre 1 y 7000" sqref="C72:I72">
      <formula1>1</formula1>
      <formula2>7001</formula2>
    </dataValidation>
    <dataValidation allowBlank="1" showInputMessage="1" showErrorMessage="1" promptTitle="Normas en Vigor Cascos" prompt="*Normas admitidas: FIA 8860-2004,FIA8860-2010_x000d_SNELL SAH2010, SNELL SA2010, SNELL SA2005, SNELL SA 2000, SFI 31.1,SFI 31.1A, SFI 31.2A, BS6658-85 TYPE A/FR, SNELL M2010, SNELL M 2005, SNELL M 2000_x000d_" sqref="Q149:AH149"/>
    <dataValidation allowBlank="1" showInputMessage="1" showErrorMessage="1" promptTitle="Normas en Vigor Hans" prompt="* Normas Admitidas_x000d_FIA 8858-2002 _x000d_FIA 8858-2010" sqref="Q153:AH153 Q156:AH156"/>
    <dataValidation allowBlank="1" showInputMessage="1" showErrorMessage="1" promptTitle="Ejemplo Homologacion" prompt="MIRAR EN LA ETIQUETA_x000d_EJEMPLO FIA D-107 T/98" sqref="F161:P161"/>
    <dataValidation allowBlank="1" showInputMessage="1" showErrorMessage="1" promptTitle="MIRAR EN LA ETIQUETA" prompt="EJEMPLO_x000d_FIA 8855-1999" sqref="V161:AG161"/>
    <dataValidation allowBlank="1" showInputMessage="1" showErrorMessage="1" promptTitle="MIRAR EN LA ETIQUETA" prompt="EJEMPLO_x000d_EXT.001.97" sqref="V166:X166"/>
    <dataValidation allowBlank="1" showInputMessage="1" showErrorMessage="1" promptTitle="MIRAR ETIQUETA" prompt="EJEMPLO_x000d_FT3-1999" sqref="Q169:X169"/>
  </dataValidations>
  <hyperlinks>
    <hyperlink ref="V63" r:id="rId1"/>
  </hyperlinks>
  <printOptions horizontalCentered="1"/>
  <pageMargins left="0.32" right="0.39370078740157483" top="0.24" bottom="0.24" header="0" footer="0"/>
  <pageSetup paperSize="9" scale="98" fitToHeight="2" orientation="portrait" r:id="rId2"/>
  <rowBreaks count="2" manualBreakCount="2">
    <brk id="83" min="2" max="32" man="1"/>
    <brk id="118" max="16383" man="1"/>
  </rowBreaks>
  <cellWatches>
    <cellWatch r="Q149"/>
  </cellWatch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5" name="Drop Down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66675</xdr:rowOff>
                  </from>
                  <to>
                    <xdr:col>32</xdr:col>
                    <xdr:colOff>142875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" name="Check Box 78">
              <controlPr defaultSize="0" print="0" autoFill="0" autoLine="0" autoPict="0">
                <anchor moveWithCells="1">
                  <from>
                    <xdr:col>13</xdr:col>
                    <xdr:colOff>161925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7" name="Drop Down 157">
              <controlPr defaultSize="0" print="0" autoLine="0" autoPict="0">
                <anchor moveWithCells="1">
                  <from>
                    <xdr:col>16</xdr:col>
                    <xdr:colOff>238125</xdr:colOff>
                    <xdr:row>67</xdr:row>
                    <xdr:rowOff>0</xdr:rowOff>
                  </from>
                  <to>
                    <xdr:col>32</xdr:col>
                    <xdr:colOff>47625</xdr:colOff>
                    <xdr:row>67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8" name="Check Box 203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143</xdr:row>
                    <xdr:rowOff>161925</xdr:rowOff>
                  </from>
                  <to>
                    <xdr:col>28</xdr:col>
                    <xdr:colOff>104775</xdr:colOff>
                    <xdr:row>145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9" name="Check Box 204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143</xdr:row>
                    <xdr:rowOff>180975</xdr:rowOff>
                  </from>
                  <to>
                    <xdr:col>31</xdr:col>
                    <xdr:colOff>142875</xdr:colOff>
                    <xdr:row>145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0" name="Check Box 205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144</xdr:row>
                    <xdr:rowOff>0</xdr:rowOff>
                  </from>
                  <to>
                    <xdr:col>23</xdr:col>
                    <xdr:colOff>123825</xdr:colOff>
                    <xdr:row>145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1" name="Check Box 206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143</xdr:row>
                    <xdr:rowOff>180975</xdr:rowOff>
                  </from>
                  <to>
                    <xdr:col>21</xdr:col>
                    <xdr:colOff>28575</xdr:colOff>
                    <xdr:row>145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2" name="Check Box 207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145</xdr:row>
                    <xdr:rowOff>0</xdr:rowOff>
                  </from>
                  <to>
                    <xdr:col>23</xdr:col>
                    <xdr:colOff>123825</xdr:colOff>
                    <xdr:row>146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3" name="Check Box 208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144</xdr:row>
                    <xdr:rowOff>180975</xdr:rowOff>
                  </from>
                  <to>
                    <xdr:col>21</xdr:col>
                    <xdr:colOff>28575</xdr:colOff>
                    <xdr:row>146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4" name="Check Box 209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146</xdr:row>
                    <xdr:rowOff>0</xdr:rowOff>
                  </from>
                  <to>
                    <xdr:col>23</xdr:col>
                    <xdr:colOff>123825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5" name="Check Box 210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145</xdr:row>
                    <xdr:rowOff>180975</xdr:rowOff>
                  </from>
                  <to>
                    <xdr:col>21</xdr:col>
                    <xdr:colOff>28575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6" name="Check Box 211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144</xdr:row>
                    <xdr:rowOff>161925</xdr:rowOff>
                  </from>
                  <to>
                    <xdr:col>28</xdr:col>
                    <xdr:colOff>104775</xdr:colOff>
                    <xdr:row>146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7" name="Check Box 212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144</xdr:row>
                    <xdr:rowOff>180975</xdr:rowOff>
                  </from>
                  <to>
                    <xdr:col>31</xdr:col>
                    <xdr:colOff>142875</xdr:colOff>
                    <xdr:row>146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8" name="Check Box 213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145</xdr:row>
                    <xdr:rowOff>161925</xdr:rowOff>
                  </from>
                  <to>
                    <xdr:col>28</xdr:col>
                    <xdr:colOff>104775</xdr:colOff>
                    <xdr:row>147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9" name="Check Box 214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145</xdr:row>
                    <xdr:rowOff>180975</xdr:rowOff>
                  </from>
                  <to>
                    <xdr:col>31</xdr:col>
                    <xdr:colOff>142875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20" name="Drop Down 215">
              <controlPr defaultSize="0" print="0" autoLine="0" autoPict="0">
                <anchor moveWithCells="1">
                  <from>
                    <xdr:col>16</xdr:col>
                    <xdr:colOff>38100</xdr:colOff>
                    <xdr:row>67</xdr:row>
                    <xdr:rowOff>28575</xdr:rowOff>
                  </from>
                  <to>
                    <xdr:col>26</xdr:col>
                    <xdr:colOff>28575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1" name="Drop Down 216">
              <controlPr defaultSize="0" print="0" autoLine="0" autoPict="0">
                <anchor moveWithCells="1">
                  <from>
                    <xdr:col>26</xdr:col>
                    <xdr:colOff>47625</xdr:colOff>
                    <xdr:row>67</xdr:row>
                    <xdr:rowOff>0</xdr:rowOff>
                  </from>
                  <to>
                    <xdr:col>32</xdr:col>
                    <xdr:colOff>180975</xdr:colOff>
                    <xdr:row>67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22" name="Group Box 150">
              <controlPr defaultSize="0" print="0" autoFill="0" autoPict="0">
                <anchor moveWithCells="1" sizeWithCells="1">
                  <from>
                    <xdr:col>28</xdr:col>
                    <xdr:colOff>104775</xdr:colOff>
                    <xdr:row>90</xdr:row>
                    <xdr:rowOff>0</xdr:rowOff>
                  </from>
                  <to>
                    <xdr:col>32</xdr:col>
                    <xdr:colOff>114300</xdr:colOff>
                    <xdr:row>92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23" name="Option Button 151">
              <controlPr defaultSize="0" autoFill="0" autoLine="0" autoPict="0">
                <anchor moveWithCells="1" sizeWithCells="1">
                  <from>
                    <xdr:col>28</xdr:col>
                    <xdr:colOff>152400</xdr:colOff>
                    <xdr:row>90</xdr:row>
                    <xdr:rowOff>76200</xdr:rowOff>
                  </from>
                  <to>
                    <xdr:col>31</xdr:col>
                    <xdr:colOff>104775</xdr:colOff>
                    <xdr:row>91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24" name="Option Button 152">
              <controlPr defaultSize="0" autoFill="0" autoLine="0" autoPict="0">
                <anchor moveWithCells="1" sizeWithCells="1">
                  <from>
                    <xdr:col>28</xdr:col>
                    <xdr:colOff>152400</xdr:colOff>
                    <xdr:row>92</xdr:row>
                    <xdr:rowOff>28575</xdr:rowOff>
                  </from>
                  <to>
                    <xdr:col>31</xdr:col>
                    <xdr:colOff>257175</xdr:colOff>
                    <xdr:row>92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DK3"/>
  <sheetViews>
    <sheetView workbookViewId="0">
      <selection activeCell="A2" sqref="A2"/>
    </sheetView>
  </sheetViews>
  <sheetFormatPr baseColWidth="10" defaultColWidth="11.42578125" defaultRowHeight="11.25" x14ac:dyDescent="0.2"/>
  <cols>
    <col min="1" max="1" width="11.7109375" style="86" bestFit="1" customWidth="1"/>
    <col min="2" max="2" width="10.42578125" style="86" bestFit="1" customWidth="1"/>
    <col min="3" max="3" width="10.7109375" style="86" bestFit="1" customWidth="1"/>
    <col min="4" max="4" width="15.28515625" style="86" bestFit="1" customWidth="1"/>
    <col min="5" max="5" width="19.85546875" style="86" bestFit="1" customWidth="1"/>
    <col min="6" max="6" width="21.85546875" style="86" bestFit="1" customWidth="1"/>
    <col min="7" max="7" width="27.42578125" style="86" bestFit="1" customWidth="1"/>
    <col min="8" max="8" width="18.85546875" style="86" bestFit="1" customWidth="1"/>
    <col min="9" max="9" width="15.42578125" style="86" bestFit="1" customWidth="1"/>
    <col min="10" max="10" width="14" style="86" bestFit="1" customWidth="1"/>
    <col min="11" max="11" width="21.85546875" style="86" bestFit="1" customWidth="1"/>
    <col min="12" max="12" width="18.85546875" style="86" customWidth="1"/>
    <col min="13" max="13" width="16.7109375" style="86" bestFit="1" customWidth="1"/>
    <col min="14" max="14" width="16.42578125" style="86" bestFit="1" customWidth="1"/>
    <col min="15" max="16" width="17" style="86" bestFit="1" customWidth="1"/>
    <col min="17" max="17" width="12.42578125" style="86" bestFit="1" customWidth="1"/>
    <col min="18" max="18" width="13.42578125" style="86" bestFit="1" customWidth="1"/>
    <col min="19" max="19" width="10" style="86" bestFit="1" customWidth="1"/>
    <col min="20" max="20" width="14.42578125" style="86" bestFit="1" customWidth="1"/>
    <col min="21" max="21" width="16.42578125" style="86" bestFit="1" customWidth="1"/>
    <col min="22" max="22" width="23.7109375" style="86" customWidth="1"/>
    <col min="23" max="23" width="13.42578125" style="86" bestFit="1" customWidth="1"/>
    <col min="24" max="24" width="10.42578125" style="86" bestFit="1" customWidth="1"/>
    <col min="25" max="25" width="8.7109375" style="86" bestFit="1" customWidth="1"/>
    <col min="26" max="26" width="16.28515625" style="86" customWidth="1"/>
    <col min="27" max="27" width="13.42578125" style="86" bestFit="1" customWidth="1"/>
    <col min="28" max="28" width="11.28515625" style="86" bestFit="1" customWidth="1"/>
    <col min="29" max="29" width="14.140625" style="86" bestFit="1" customWidth="1"/>
    <col min="30" max="31" width="11.42578125" style="86" bestFit="1" customWidth="1"/>
    <col min="32" max="32" width="7.28515625" style="86" bestFit="1" customWidth="1"/>
    <col min="33" max="33" width="8.140625" style="86" bestFit="1" customWidth="1"/>
    <col min="34" max="34" width="11.85546875" style="86" bestFit="1" customWidth="1"/>
    <col min="35" max="35" width="18" style="86" bestFit="1" customWidth="1"/>
    <col min="36" max="36" width="18.28515625" style="86" bestFit="1" customWidth="1"/>
    <col min="37" max="37" width="29.140625" style="86" bestFit="1" customWidth="1"/>
    <col min="38" max="38" width="15.28515625" style="86" bestFit="1" customWidth="1"/>
    <col min="39" max="39" width="12.28515625" style="86" bestFit="1" customWidth="1"/>
    <col min="40" max="40" width="10.42578125" style="86" bestFit="1" customWidth="1"/>
    <col min="41" max="41" width="13" style="86" bestFit="1" customWidth="1"/>
    <col min="42" max="42" width="15.42578125" style="86" bestFit="1" customWidth="1"/>
    <col min="43" max="43" width="13.140625" style="86" bestFit="1" customWidth="1"/>
    <col min="44" max="44" width="16.42578125" style="86" bestFit="1" customWidth="1"/>
    <col min="45" max="46" width="13.42578125" style="86" bestFit="1" customWidth="1"/>
    <col min="47" max="47" width="9.140625" style="86" bestFit="1" customWidth="1"/>
    <col min="48" max="48" width="10" style="86" bestFit="1" customWidth="1"/>
    <col min="49" max="49" width="9.140625" style="86" bestFit="1" customWidth="1"/>
    <col min="50" max="50" width="11.7109375" style="86" bestFit="1" customWidth="1"/>
    <col min="51" max="51" width="7.42578125" style="86" bestFit="1" customWidth="1"/>
    <col min="52" max="52" width="7.85546875" style="86" bestFit="1" customWidth="1"/>
    <col min="53" max="53" width="14.28515625" style="86" bestFit="1" customWidth="1"/>
    <col min="54" max="54" width="5.42578125" style="86" bestFit="1" customWidth="1"/>
    <col min="55" max="55" width="5.140625" style="86" bestFit="1" customWidth="1"/>
    <col min="56" max="56" width="7.140625" style="86" bestFit="1" customWidth="1"/>
    <col min="57" max="62" width="7.42578125" style="86" bestFit="1" customWidth="1"/>
    <col min="63" max="65" width="7.28515625" style="86" bestFit="1" customWidth="1"/>
    <col min="66" max="66" width="7.85546875" style="86" bestFit="1" customWidth="1"/>
    <col min="67" max="67" width="9.28515625" style="86" bestFit="1" customWidth="1"/>
    <col min="68" max="68" width="8.85546875" style="86" bestFit="1" customWidth="1"/>
    <col min="69" max="69" width="5.28515625" style="86" bestFit="1" customWidth="1"/>
    <col min="70" max="70" width="11.28515625" style="86" bestFit="1" customWidth="1"/>
    <col min="71" max="71" width="17" style="86" bestFit="1" customWidth="1"/>
    <col min="72" max="72" width="6.42578125" style="86" bestFit="1" customWidth="1"/>
    <col min="73" max="73" width="6" style="86" bestFit="1" customWidth="1"/>
    <col min="74" max="74" width="6.42578125" style="86" bestFit="1" customWidth="1"/>
    <col min="75" max="75" width="6.140625" style="86" bestFit="1" customWidth="1"/>
    <col min="76" max="76" width="6.7109375" style="86" bestFit="1" customWidth="1"/>
    <col min="77" max="77" width="6.140625" style="86" bestFit="1" customWidth="1"/>
    <col min="78" max="78" width="9.7109375" style="86" bestFit="1" customWidth="1"/>
    <col min="79" max="79" width="12.85546875" style="86" bestFit="1" customWidth="1"/>
    <col min="80" max="80" width="14.7109375" style="86" bestFit="1" customWidth="1"/>
    <col min="81" max="81" width="7.42578125" style="86" bestFit="1" customWidth="1"/>
    <col min="82" max="82" width="9.42578125" style="86" bestFit="1" customWidth="1"/>
    <col min="83" max="83" width="9.7109375" style="86" bestFit="1" customWidth="1"/>
    <col min="84" max="84" width="12.85546875" style="86" bestFit="1" customWidth="1"/>
    <col min="85" max="85" width="14.7109375" style="86" bestFit="1" customWidth="1"/>
    <col min="86" max="86" width="7.42578125" style="86" bestFit="1" customWidth="1"/>
    <col min="87" max="87" width="9.42578125" style="86" bestFit="1" customWidth="1"/>
    <col min="88" max="88" width="9.7109375" style="86" bestFit="1" customWidth="1"/>
    <col min="89" max="89" width="12.85546875" style="86" bestFit="1" customWidth="1"/>
    <col min="90" max="90" width="14.7109375" style="86" bestFit="1" customWidth="1"/>
    <col min="91" max="91" width="7.42578125" style="86" bestFit="1" customWidth="1"/>
    <col min="92" max="92" width="9.42578125" style="86" bestFit="1" customWidth="1"/>
    <col min="93" max="93" width="9.7109375" style="86" bestFit="1" customWidth="1"/>
    <col min="94" max="94" width="12.85546875" style="86" bestFit="1" customWidth="1"/>
    <col min="95" max="95" width="14.7109375" style="86" bestFit="1" customWidth="1"/>
    <col min="96" max="96" width="7.42578125" style="86" bestFit="1" customWidth="1"/>
    <col min="97" max="97" width="9.42578125" style="86" bestFit="1" customWidth="1"/>
    <col min="98" max="98" width="9.7109375" style="86" bestFit="1" customWidth="1"/>
    <col min="99" max="99" width="12.85546875" style="86" bestFit="1" customWidth="1"/>
    <col min="100" max="100" width="14.7109375" style="86" bestFit="1" customWidth="1"/>
    <col min="101" max="101" width="7.42578125" style="86" bestFit="1" customWidth="1"/>
    <col min="102" max="102" width="9.42578125" style="86" bestFit="1" customWidth="1"/>
    <col min="103" max="103" width="9.7109375" style="86" bestFit="1" customWidth="1"/>
    <col min="104" max="104" width="12.85546875" style="86" bestFit="1" customWidth="1"/>
    <col min="105" max="105" width="14.7109375" style="86" bestFit="1" customWidth="1"/>
    <col min="106" max="106" width="7.42578125" style="86" bestFit="1" customWidth="1"/>
    <col min="107" max="107" width="9.42578125" style="86" bestFit="1" customWidth="1"/>
    <col min="108" max="108" width="9.7109375" style="86" bestFit="1" customWidth="1"/>
    <col min="109" max="109" width="12.85546875" style="86" bestFit="1" customWidth="1"/>
    <col min="110" max="110" width="14.7109375" style="86" bestFit="1" customWidth="1"/>
    <col min="111" max="111" width="7.42578125" style="86" bestFit="1" customWidth="1"/>
    <col min="112" max="112" width="9.42578125" style="86" bestFit="1" customWidth="1"/>
    <col min="113" max="113" width="9.7109375" style="86" bestFit="1" customWidth="1"/>
    <col min="114" max="114" width="12.85546875" style="86" bestFit="1" customWidth="1"/>
    <col min="115" max="115" width="14.7109375" style="86" bestFit="1" customWidth="1"/>
    <col min="116" max="16384" width="11.42578125" style="86"/>
  </cols>
  <sheetData>
    <row r="1" spans="1:115" x14ac:dyDescent="0.2">
      <c r="A1" s="86" t="s">
        <v>59</v>
      </c>
      <c r="B1" s="86" t="s">
        <v>60</v>
      </c>
      <c r="C1" s="86" t="s">
        <v>61</v>
      </c>
      <c r="D1" s="86" t="s">
        <v>62</v>
      </c>
      <c r="E1" s="86" t="s">
        <v>63</v>
      </c>
      <c r="F1" s="86" t="s">
        <v>64</v>
      </c>
      <c r="G1" s="86" t="s">
        <v>65</v>
      </c>
      <c r="H1" s="86" t="s">
        <v>66</v>
      </c>
      <c r="I1" s="86" t="s">
        <v>67</v>
      </c>
      <c r="J1" s="86" t="s">
        <v>68</v>
      </c>
      <c r="K1" s="86" t="s">
        <v>69</v>
      </c>
      <c r="L1" s="86" t="s">
        <v>70</v>
      </c>
      <c r="M1" s="86" t="s">
        <v>71</v>
      </c>
      <c r="N1" s="86" t="s">
        <v>72</v>
      </c>
      <c r="O1" s="86" t="s">
        <v>73</v>
      </c>
      <c r="P1" s="86" t="s">
        <v>74</v>
      </c>
      <c r="Q1" s="86" t="s">
        <v>75</v>
      </c>
      <c r="R1" s="86" t="s">
        <v>76</v>
      </c>
      <c r="S1" s="86" t="s">
        <v>77</v>
      </c>
      <c r="T1" s="86" t="s">
        <v>78</v>
      </c>
      <c r="U1" s="86" t="s">
        <v>79</v>
      </c>
      <c r="V1" s="86" t="s">
        <v>80</v>
      </c>
      <c r="W1" s="86" t="s">
        <v>81</v>
      </c>
      <c r="X1" s="86" t="s">
        <v>84</v>
      </c>
      <c r="Y1" s="86" t="s">
        <v>85</v>
      </c>
      <c r="Z1" s="86" t="s">
        <v>86</v>
      </c>
      <c r="AA1" s="86" t="s">
        <v>87</v>
      </c>
      <c r="AB1" s="86" t="s">
        <v>82</v>
      </c>
      <c r="AC1" s="86" t="s">
        <v>83</v>
      </c>
      <c r="AD1" s="86" t="s">
        <v>88</v>
      </c>
      <c r="AE1" s="86" t="s">
        <v>89</v>
      </c>
      <c r="AF1" s="86" t="s">
        <v>90</v>
      </c>
      <c r="AG1" s="86" t="s">
        <v>91</v>
      </c>
      <c r="AH1" s="86" t="s">
        <v>92</v>
      </c>
      <c r="AI1" s="86" t="s">
        <v>93</v>
      </c>
      <c r="AJ1" s="86" t="s">
        <v>94</v>
      </c>
      <c r="AK1" s="86" t="s">
        <v>95</v>
      </c>
      <c r="AL1" s="86" t="s">
        <v>96</v>
      </c>
      <c r="AM1" s="86" t="s">
        <v>97</v>
      </c>
      <c r="AN1" s="86" t="s">
        <v>98</v>
      </c>
      <c r="AO1" s="86" t="s">
        <v>99</v>
      </c>
      <c r="AP1" s="86" t="s">
        <v>100</v>
      </c>
      <c r="AQ1" s="86" t="s">
        <v>101</v>
      </c>
      <c r="AR1" s="86" t="s">
        <v>102</v>
      </c>
      <c r="AS1" s="86" t="s">
        <v>103</v>
      </c>
      <c r="AT1" s="86" t="s">
        <v>104</v>
      </c>
      <c r="AU1" s="86" t="s">
        <v>105</v>
      </c>
      <c r="AV1" s="86" t="s">
        <v>106</v>
      </c>
      <c r="AW1" s="86" t="s">
        <v>107</v>
      </c>
      <c r="AX1" s="86" t="s">
        <v>108</v>
      </c>
      <c r="AY1" s="86" t="s">
        <v>109</v>
      </c>
      <c r="AZ1" s="86" t="s">
        <v>110</v>
      </c>
      <c r="BA1" s="86" t="s">
        <v>111</v>
      </c>
      <c r="BB1" s="86" t="s">
        <v>14</v>
      </c>
      <c r="BC1" s="86" t="s">
        <v>15</v>
      </c>
      <c r="BD1" s="86" t="s">
        <v>129</v>
      </c>
      <c r="BE1" s="86" t="s">
        <v>112</v>
      </c>
      <c r="BF1" s="86" t="s">
        <v>113</v>
      </c>
      <c r="BG1" s="86" t="s">
        <v>114</v>
      </c>
      <c r="BH1" s="86" t="s">
        <v>115</v>
      </c>
      <c r="BI1" s="86" t="s">
        <v>116</v>
      </c>
      <c r="BJ1" s="86" t="s">
        <v>117</v>
      </c>
      <c r="BK1" s="86" t="s">
        <v>118</v>
      </c>
      <c r="BL1" s="86" t="s">
        <v>119</v>
      </c>
      <c r="BM1" s="86" t="s">
        <v>120</v>
      </c>
      <c r="BN1" s="86" t="s">
        <v>42</v>
      </c>
      <c r="BO1" s="86" t="s">
        <v>38</v>
      </c>
      <c r="BP1" s="86" t="s">
        <v>121</v>
      </c>
      <c r="BQ1" s="86" t="s">
        <v>122</v>
      </c>
      <c r="BR1" s="86" t="s">
        <v>123</v>
      </c>
      <c r="BS1" s="86" t="s">
        <v>124</v>
      </c>
      <c r="BT1" s="86" t="s">
        <v>125</v>
      </c>
      <c r="BU1" s="86" t="s">
        <v>126</v>
      </c>
      <c r="BV1" s="86" t="s">
        <v>127</v>
      </c>
      <c r="BW1" s="86" t="s">
        <v>128</v>
      </c>
      <c r="BX1" s="86" t="s">
        <v>39</v>
      </c>
      <c r="BY1" s="86" t="s">
        <v>40</v>
      </c>
      <c r="BZ1" s="86" t="s">
        <v>132</v>
      </c>
      <c r="CA1" s="86" t="s">
        <v>133</v>
      </c>
      <c r="CB1" s="86" t="s">
        <v>134</v>
      </c>
      <c r="CC1" s="86" t="s">
        <v>135</v>
      </c>
      <c r="CD1" s="86" t="s">
        <v>136</v>
      </c>
      <c r="CE1" s="86" t="s">
        <v>137</v>
      </c>
      <c r="CF1" s="86" t="s">
        <v>138</v>
      </c>
      <c r="CG1" s="86" t="s">
        <v>139</v>
      </c>
      <c r="CH1" s="86" t="s">
        <v>140</v>
      </c>
      <c r="CI1" s="86" t="s">
        <v>141</v>
      </c>
      <c r="CJ1" s="86" t="s">
        <v>142</v>
      </c>
      <c r="CK1" s="86" t="s">
        <v>143</v>
      </c>
      <c r="CL1" s="86" t="s">
        <v>144</v>
      </c>
      <c r="CM1" s="86" t="s">
        <v>145</v>
      </c>
      <c r="CN1" s="86" t="s">
        <v>146</v>
      </c>
      <c r="CO1" s="86" t="s">
        <v>147</v>
      </c>
      <c r="CP1" s="86" t="s">
        <v>148</v>
      </c>
      <c r="CQ1" s="86" t="s">
        <v>149</v>
      </c>
      <c r="CR1" s="86" t="s">
        <v>150</v>
      </c>
      <c r="CS1" s="86" t="s">
        <v>151</v>
      </c>
      <c r="CT1" s="86" t="s">
        <v>152</v>
      </c>
      <c r="CU1" s="86" t="s">
        <v>153</v>
      </c>
      <c r="CV1" s="86" t="s">
        <v>154</v>
      </c>
      <c r="CW1" s="86" t="s">
        <v>155</v>
      </c>
      <c r="CX1" s="86" t="s">
        <v>156</v>
      </c>
      <c r="CY1" s="86" t="s">
        <v>157</v>
      </c>
      <c r="CZ1" s="86" t="s">
        <v>158</v>
      </c>
      <c r="DA1" s="86" t="s">
        <v>159</v>
      </c>
      <c r="DB1" s="86" t="s">
        <v>160</v>
      </c>
      <c r="DC1" s="86" t="s">
        <v>161</v>
      </c>
      <c r="DD1" s="86" t="s">
        <v>162</v>
      </c>
      <c r="DE1" s="86" t="s">
        <v>163</v>
      </c>
      <c r="DF1" s="86" t="s">
        <v>164</v>
      </c>
      <c r="DG1" s="86" t="s">
        <v>165</v>
      </c>
      <c r="DH1" s="86" t="s">
        <v>166</v>
      </c>
      <c r="DI1" s="86" t="s">
        <v>167</v>
      </c>
      <c r="DJ1" s="86" t="s">
        <v>168</v>
      </c>
      <c r="DK1" s="86" t="s">
        <v>169</v>
      </c>
    </row>
    <row r="2" spans="1:115" s="145" customFormat="1" x14ac:dyDescent="0.2">
      <c r="A2" s="145">
        <f>VALUE(' Boletín de Inscripción '!AB25)</f>
        <v>0</v>
      </c>
      <c r="B2" s="145">
        <f>VALUE(' Boletín de Inscripción '!AE25)</f>
        <v>0</v>
      </c>
      <c r="C2" s="145">
        <f>B2</f>
        <v>0</v>
      </c>
      <c r="D2" s="145" t="str">
        <f>IF(' Boletín de Inscripción '!F39,IF(' Boletín de Inscripción '!#REF!="","",IF(LEN(' Boletín de Inscripción '!#REF!)&gt;50,PROPER(LEFT(' Boletín de Inscripción '!#REF!,50)),PROPER(' Boletín de Inscripción '!#REF!))),IF(LEN(' Boletín de Inscripción '!L36)&gt;50,UPPER(LEFT(' Boletín de Inscripción '!V36,50)),UPPER(' Boletín de Inscripción '!V36)))</f>
        <v>JOSE ANTONIO</v>
      </c>
      <c r="E2" s="145" t="str">
        <f>IF(' Boletín de Inscripción '!D36="","",IF(LEN(' Boletín de Inscripción '!D36)&gt;25,UPPER(LEFT(' Boletín de Inscripción '!D36,25)),UPPER(' Boletín de Inscripción '!D36)))</f>
        <v>CARRILLO</v>
      </c>
      <c r="F2" s="145" t="str">
        <f>IF(' Boletín de Inscripción '!L36="","",IF(LEN(' Boletín de Inscripción '!L36)&gt;25,UPPER(LEFT(' Boletín de Inscripción '!L36,25)),UPPER(' Boletín de Inscripción '!L36)))</f>
        <v>HARO</v>
      </c>
      <c r="G2" s="145" t="str">
        <f>D2&amp;" "&amp;E2&amp;" "&amp;F2</f>
        <v>JOSE ANTONIO CARRILLO HARO</v>
      </c>
      <c r="H2" s="145">
        <f>IF(' Boletín de Inscripción '!K43,"",' Boletín de Inscripción '!J43)</f>
        <v>0</v>
      </c>
      <c r="I2" s="145" t="str">
        <f>IF(' Boletín de Inscripción '!Y43="","",IF(LEN(' Boletín de Inscripción '!Y43)&gt;20,UPPER(LEFT(' Boletín de Inscripción '!Y43,20)),UPPER(' Boletín de Inscripción '!Y43)))&amp;" "&amp;' Boletín de Inscripción '!AD43</f>
        <v xml:space="preserve"> </v>
      </c>
      <c r="J2" s="145" t="str">
        <f>IF(' Boletín de Inscripción '!R43,"",IF(LEN(DNICIFCONCURSANTE)&gt;20,UPPER(LEFT("DNICIRCONCURSANTE",20)),UPPER(DNICIFCONCURSANTE)))</f>
        <v/>
      </c>
      <c r="K2" s="145" t="str">
        <f>IF(' Boletín de Inscripción '!D41="","",IF(LEN(' Boletín de Inscripción '!D41)&gt;40,PROPER(LEFT(' Boletín de Inscripción '!D41,40)),PROPER(' Boletín de Inscripción '!D41)))</f>
        <v/>
      </c>
      <c r="L2" s="145" t="str">
        <f>IF(' Boletín de Inscripción '!Q41="","",IF(LEN(' Boletín de Inscripción '!Q41)&gt;10,LEFT(' Boletín de Inscripción '!Q41,10),' Boletín de Inscripción '!Q41))</f>
        <v/>
      </c>
      <c r="M2" s="145" t="str">
        <f>IF(' Boletín de Inscripción '!V41="","",IF(LEN(' Boletín de Inscripción '!V41)&gt;25,PROPER(LEFT(' Boletín de Inscripción '!V41,25)),PROPER(' Boletín de Inscripción '!V41)))</f>
        <v/>
      </c>
      <c r="N2" s="145" t="str">
        <f>IF(' Boletín de Inscripción '!D43="","",IF(LEN(' Boletín de Inscripción '!D43)&gt;25,UPPER(LEFT(' Boletín de Inscripción '!D43,25)),UPPER(' Boletín de Inscripción '!D43)))</f>
        <v/>
      </c>
      <c r="O2" s="145" t="str">
        <f>IF(' Boletín de Inscripción '!D45="","",IF(LEN(' Boletín de Inscripción '!D45)&gt;15,LEFT(' Boletín de Inscripción '!D45,15),' Boletín de Inscripción '!D45))</f>
        <v/>
      </c>
      <c r="P2" s="145" t="str">
        <f>IF(' Boletín de Inscripción '!I45="","",IF(LEN(' Boletín de Inscripción '!I45)&gt;15,LEFT(' Boletín de Inscripción '!I45,15),' Boletín de Inscripción '!I45))</f>
        <v/>
      </c>
      <c r="Q2" s="145" t="str">
        <f>IF(' Boletín de Inscripción '!N45="","",IF(LEN(' Boletín de Inscripción '!N45)&gt;15,LEFT(' Boletín de Inscripción '!N45,15),' Boletín de Inscripción '!N45))</f>
        <v/>
      </c>
      <c r="R2" s="145" t="str">
        <f>IF(' Boletín de Inscripción '!V45="","",IF(LEN(' Boletín de Inscripción '!V45)&gt;30,LEFT(' Boletín de Inscripción '!V45,30),' Boletín de Inscripción '!V45))</f>
        <v/>
      </c>
      <c r="S2" s="145" t="str">
        <f>IF(' Boletín de Inscripción '!V48="","",IF(LEN(' Boletín de Inscripción '!V48)&gt;25,PROPER(LEFT(' Boletín de Inscripción '!V48,25)),PROPER(' Boletín de Inscripción '!V48)))</f>
        <v/>
      </c>
      <c r="T2" s="145" t="str">
        <f>IF(' Boletín de Inscripción '!D48="","",IF(LEN(' Boletín de Inscripción '!D48)&gt;25,UPPER(LEFT(' Boletín de Inscripción '!D48,25)),UPPER(' Boletín de Inscripción '!D48)))</f>
        <v/>
      </c>
      <c r="U2" s="145" t="str">
        <f>IF(' Boletín de Inscripción '!L48="","",IF(LEN(' Boletín de Inscripción '!L48)&gt;25,UPPER(LEFT(' Boletín de Inscripción '!L48,25)),UPPER(' Boletín de Inscripción '!L48)))</f>
        <v/>
      </c>
      <c r="V2" s="145" t="str">
        <f>S2&amp;" "&amp;T2&amp;" "&amp;U2</f>
        <v xml:space="preserve">  </v>
      </c>
      <c r="W2" s="145" t="str">
        <f>IF(' Boletín de Inscripción '!J52="","",UPPER(LEFT(' Boletín de Inscripción '!J52,1)))</f>
        <v/>
      </c>
      <c r="X2" s="145" t="str">
        <f>IF(' Boletín de Inscripción '!Y52="","",IF(LEN(' Boletín de Inscripción '!Y52)&gt;20,UPPER(LEFT(' Boletín de Inscripción '!Y52,20)),UPPER(' Boletín de Inscripción '!Y52)))</f>
        <v/>
      </c>
      <c r="Y2" s="145" t="str">
        <f>IF(' Boletín de Inscripción '!Q52="","",IF(LEN(' Boletín de Inscripción '!Q52)&gt;20,UPPER(LEFT(' Boletín de Inscripción '!Q52,20)),UPPER(' Boletín de Inscripción '!Q52)))</f>
        <v/>
      </c>
      <c r="Z2" s="145" t="str">
        <f>IF(' Boletín de Inscripción '!D50="","",IF(LEN(' Boletín de Inscripción '!D50)&gt;40,PROPER(LEFT(' Boletín de Inscripción '!D50,40)),PROPER(' Boletín de Inscripción '!D50)))</f>
        <v/>
      </c>
      <c r="AA2" s="145" t="str">
        <f>IF(' Boletín de Inscripción '!Q50="","",IF(LEN(' Boletín de Inscripción '!Q50)&gt;10,LEFT(' Boletín de Inscripción '!Q50,10),' Boletín de Inscripción '!Q50))</f>
        <v/>
      </c>
      <c r="AB2" s="145" t="str">
        <f>IF(' Boletín de Inscripción '!V50="","",IF(LEN(' Boletín de Inscripción '!V50)&gt;25,PROPER(LEFT(' Boletín de Inscripción '!V50,25)),PROPER(' Boletín de Inscripción '!V50)))</f>
        <v/>
      </c>
      <c r="AC2" s="145" t="str">
        <f>IF(' Boletín de Inscripción '!D52="","",IF(LEN(' Boletín de Inscripción '!D52)&gt;25,UPPER(LEFT(' Boletín de Inscripción '!D52,25)),UPPER(' Boletín de Inscripción '!D52)))</f>
        <v/>
      </c>
      <c r="AD2" s="145" t="str">
        <f>IF(' Boletín de Inscripción '!D54="","",IF(LEN(' Boletín de Inscripción '!D54)&gt;15,LEFT(' Boletín de Inscripción '!D54,15),' Boletín de Inscripción '!D54))</f>
        <v/>
      </c>
      <c r="AE2" s="145" t="str">
        <f>IF(' Boletín de Inscripción '!I54="","",IF(LEN(' Boletín de Inscripción '!I54)&gt;15,LEFT(' Boletín de Inscripción '!I54,15),' Boletín de Inscripción '!I54))</f>
        <v/>
      </c>
      <c r="AF2" s="145" t="str">
        <f>IF(' Boletín de Inscripción '!N54="","",IF(LEN(' Boletín de Inscripción '!N54)&gt;15,LEFT(' Boletín de Inscripción '!N54,15),' Boletín de Inscripción '!N54))</f>
        <v/>
      </c>
      <c r="AG2" s="145" t="str">
        <f>IF(' Boletín de Inscripción '!V54="","",IF(LEN(' Boletín de Inscripción '!V54)&gt;30,LEFT(' Boletín de Inscripción '!V54,30),' Boletín de Inscripción '!V54))</f>
        <v/>
      </c>
      <c r="AH2" s="145" t="e">
        <f>IF(' Boletín de Inscripción '!#REF!="","",IF(LEN(' Boletín de Inscripción '!#REF!)&gt;25,PROPER(LEFT(' Boletín de Inscripción '!#REF!,25)),PROPER(' Boletín de Inscripción '!#REF!)))</f>
        <v>#REF!</v>
      </c>
      <c r="AI2" s="145" t="e">
        <f>IF(' Boletín de Inscripción '!#REF!="","",IF(LEN(' Boletín de Inscripción '!#REF!)&gt;25,UPPER(LEFT(' Boletín de Inscripción '!#REF!,25)),UPPER(' Boletín de Inscripción '!#REF!)))</f>
        <v>#REF!</v>
      </c>
      <c r="AJ2" s="145" t="e">
        <f>IF(' Boletín de Inscripción '!#REF!="","",IF(LEN(' Boletín de Inscripción '!#REF!)&gt;25,UPPER(LEFT(' Boletín de Inscripción '!#REF!,25)),UPPER(' Boletín de Inscripción '!#REF!)))</f>
        <v>#REF!</v>
      </c>
      <c r="AK2" s="145" t="e">
        <f>AH2&amp;" "&amp;AI2&amp;" "&amp;AJ2</f>
        <v>#REF!</v>
      </c>
      <c r="AL2" s="145" t="e">
        <f>IF( ' Boletín de Inscripción '!#REF!="","",UPPER(LEFT(' Boletín de Inscripción '!#REF!,1)))</f>
        <v>#REF!</v>
      </c>
      <c r="AM2" s="145" t="e">
        <f>IF(' Boletín de Inscripción '!#REF!="","",IF(LEN(' Boletín de Inscripción '!#REF!)&gt;20,UPPER(LEFT(' Boletín de Inscripción '!#REF!,20)),UPPER(' Boletín de Inscripción '!#REF!)))</f>
        <v>#REF!</v>
      </c>
      <c r="AN2" s="145" t="e">
        <f>IF(' Boletín de Inscripción '!#REF!="","",IF(LEN(' Boletín de Inscripción '!#REF!)&gt;20,UPPER(LEFT(' Boletín de Inscripción '!#REF!,20)),UPPER(' Boletín de Inscripción '!#REF!)))</f>
        <v>#REF!</v>
      </c>
      <c r="AO2" s="145" t="e">
        <f>IF(' Boletín de Inscripción '!#REF!="","",IF(LEN(' Boletín de Inscripción '!#REF!)&gt;40,PROPER(LEFT(' Boletín de Inscripción '!#REF!,40)),PROPER(' Boletín de Inscripción '!#REF!)))</f>
        <v>#REF!</v>
      </c>
      <c r="AP2" s="145" t="e">
        <f>IF(' Boletín de Inscripción '!#REF!="","",IF(LEN(' Boletín de Inscripción '!#REF!)&gt;10,LEFT(' Boletín de Inscripción '!#REF!,10),' Boletín de Inscripción '!#REF!))</f>
        <v>#REF!</v>
      </c>
      <c r="AQ2" s="145" t="e">
        <f>IF(' Boletín de Inscripción '!#REF!="","",IF(LEN(' Boletín de Inscripción '!#REF!)&gt;25,PROPER(LEFT(' Boletín de Inscripción '!#REF!,25)),PROPER(' Boletín de Inscripción '!#REF!)))</f>
        <v>#REF!</v>
      </c>
      <c r="AR2" s="145" t="e">
        <f>IF(' Boletín de Inscripción '!#REF!="","",IF(LEN(' Boletín de Inscripción '!#REF!)&gt;25,UPPER(LEFT(' Boletín de Inscripción '!#REF!,25)),UPPER(' Boletín de Inscripción '!#REF!)))</f>
        <v>#REF!</v>
      </c>
      <c r="AS2" s="145" t="e">
        <f>IF(' Boletín de Inscripción '!#REF!="","",IF(LEN(' Boletín de Inscripción '!#REF!)&gt;15,LEFT(' Boletín de Inscripción '!#REF!,15),' Boletín de Inscripción '!#REF!))</f>
        <v>#REF!</v>
      </c>
      <c r="AT2" s="145" t="e">
        <f>IF(' Boletín de Inscripción '!#REF!="","",IF(LEN(' Boletín de Inscripción '!#REF!)&gt;15,LEFT(' Boletín de Inscripción '!#REF!,15),' Boletín de Inscripción '!#REF!))</f>
        <v>#REF!</v>
      </c>
      <c r="AU2" s="145" t="e">
        <f>IF(' Boletín de Inscripción '!#REF!="","",IF(LEN(' Boletín de Inscripción '!#REF!)&gt;15,LEFT(' Boletín de Inscripción '!#REF!,15),' Boletín de Inscripción '!#REF!))</f>
        <v>#REF!</v>
      </c>
      <c r="AV2" s="145" t="e">
        <f>IF(' Boletín de Inscripción '!#REF!="","",IF(LEN(' Boletín de Inscripción '!#REF!)&gt;30,LEFT(' Boletín de Inscripción '!#REF!,30),' Boletín de Inscripción '!#REF!))</f>
        <v>#REF!</v>
      </c>
      <c r="AW2" s="145" t="str">
        <f>IF(' Boletín de Inscripción '!C68="","",IF(LEN(' Boletín de Inscripción '!C68)&gt;25,PROPER(LEFT(' Boletín de Inscripción '!C68,25)),PROPER(' Boletín de Inscripción '!C68)))</f>
        <v/>
      </c>
      <c r="AX2" s="145" t="str">
        <f>IF(' Boletín de Inscripción '!C70="","",IF(LEN(' Boletín de Inscripción '!C70)&gt;25,UPPER(LEFT(' Boletín de Inscripción '!C70,25)),UPPER(' Boletín de Inscripción '!C70)))</f>
        <v/>
      </c>
      <c r="AY2" s="145" t="str">
        <f>IF(' Boletín de Inscripción '!R72="","",IF(LEN(' Boletín de Inscripción '!R72)&gt;25,UPPER(LEFT(' Boletín de Inscripción '!R72,25)),UPPER(' Boletín de Inscripción '!R72)))</f>
        <v/>
      </c>
      <c r="AZ2" s="147" t="str">
        <f>IF(' Boletín de Inscripción '!C74="","",IF(LEN(' Boletín de Inscripción '!C74)&gt;25,UPPER(LEFT(' Boletín de Inscripción '!C74,25)),UPPER(' Boletín de Inscripción '!C74)))</f>
        <v>0</v>
      </c>
      <c r="BA2" s="145" t="str">
        <f>IF(' Boletín de Inscripción '!J68="","",IF(LEN(' Boletín de Inscripción '!J68)&gt;25,UPPER(LEFT(' Boletín de Inscripción '!J68,25)),UPPER(' Boletín de Inscripción '!J68)))</f>
        <v/>
      </c>
      <c r="BB2" s="145" t="str">
        <f>IF(' Boletín de Inscripción '!Q72="","",IF(LEN(' Boletín de Inscripción '!Q72)&gt;3,UPPER(LEFT(' Boletín de Inscripción '!Q72,3)),UPPER(' Boletín de Inscripción '!Q72)))</f>
        <v>CD</v>
      </c>
      <c r="BC2" s="145">
        <f>IF(' Boletín de Inscripción '!W72="","",IF(LEN(' Boletín de Inscripción '!W72)&gt;3,LEFT(' Boletín de Inscripción '!W72,3),' Boletín de Inscripción '!W72))</f>
        <v>0</v>
      </c>
      <c r="BE2" s="145" t="e">
        <f>IF(Trofeo1=TRUE,"SI","NO")</f>
        <v>#REF!</v>
      </c>
      <c r="BF2" s="145" t="e">
        <f>IF(Trofeo2=TRUE,"SI","NO")</f>
        <v>#REF!</v>
      </c>
      <c r="BG2" s="145" t="e">
        <f>IF(Trofeo3=TRUE,"SI","NO")</f>
        <v>#REF!</v>
      </c>
      <c r="BH2" s="145" t="e">
        <f>IF(Trofeo4=TRUE,"SI","NO")</f>
        <v>#REF!</v>
      </c>
      <c r="BI2" s="145" t="e">
        <f>IF(Trofeo5=TRUE,"SI","NO")</f>
        <v>#REF!</v>
      </c>
      <c r="BJ2" s="145" t="e">
        <f>IF(Trofeo6=TRUE,"SI","NO")</f>
        <v>#REF!</v>
      </c>
      <c r="BK2" s="145" t="s">
        <v>130</v>
      </c>
      <c r="BL2" s="145" t="s">
        <v>130</v>
      </c>
      <c r="BM2" s="145" t="s">
        <v>130</v>
      </c>
      <c r="BN2" s="145" t="str">
        <f>IF(Publicidad=1,"SI","NO")</f>
        <v>SI</v>
      </c>
      <c r="BO2" s="145" t="str">
        <f>IF(Shakedown=TRUE,"SI","NO")</f>
        <v>NO</v>
      </c>
      <c r="BP2" s="148">
        <f ca="1">IF(' Boletín de Inscripción '!W25="",TODAY(),' Boletín de Inscripción '!V25)</f>
        <v>42593</v>
      </c>
      <c r="BQ2" s="149">
        <f ca="1">IF(' Boletín de Inscripción '!W28="",NOW(),' Boletín de Inscripción '!W28)</f>
        <v>42593.458385879632</v>
      </c>
      <c r="BR2" s="145" t="e">
        <f>IF(' Boletín de Inscripción '!#REF!="","",IF(LEN(' Boletín de Inscripción '!#REF!)&gt;61,PROPER(LEFT(' Boletín de Inscripción '!#REF!,61)),PROPER(' Boletín de Inscripción '!#REF!)))</f>
        <v>#REF!</v>
      </c>
      <c r="BS2" s="146" t="s">
        <v>131</v>
      </c>
      <c r="BT2" s="145" t="e">
        <f>IF(' Boletín de Inscripción '!#REF!="","",IF(LEN(' Boletín de Inscripción '!#REF!)&gt;1,UPPER(LEFT(' Boletín de Inscripción '!#REF!,1)),UPPER(' Boletín de Inscripción '!#REF!)))</f>
        <v>#REF!</v>
      </c>
      <c r="BU2" s="145" t="e">
        <f>IF(' Boletín de Inscripción '!#REF!="","",IF(LEN(' Boletín de Inscripción '!#REF!)&gt;1,LEFT(' Boletín de Inscripción '!#REF!,1),' Boletín de Inscripción '!#REF!))</f>
        <v>#REF!</v>
      </c>
      <c r="BV2" s="145" t="e">
        <f>IF(' Boletín de Inscripción '!#REF!="","",IF(LEN(' Boletín de Inscripción '!#REF!)&gt;1,UPPER(LEFT(' Boletín de Inscripción '!#REF!,1)),UPPER(' Boletín de Inscripción '!#REF!)))</f>
        <v>#REF!</v>
      </c>
      <c r="BW2" s="145" t="e">
        <f>IF(' Boletín de Inscripción '!#REF!="","",IF(LEN(' Boletín de Inscripción '!#REF!)&gt;1,LEFT(' Boletín de Inscripción '!#REF!,1),' Boletín de Inscripción '!#REF!))</f>
        <v>#REF!</v>
      </c>
      <c r="BX2" s="145" t="str">
        <f>IF(Ouvreur=TRUE,"SI","NO")</f>
        <v>NO</v>
      </c>
      <c r="BY2" s="145" t="str">
        <f>IF(Auxiliar=TRUE,"SI","NO")</f>
        <v>NO</v>
      </c>
      <c r="BZ2" s="145" t="e">
        <f>IF(NombreA1="","",IF(LEN(NombreA1)&gt;25,UPPER(LEFT(NombreA1,25)),UPPER(NombreA1)))</f>
        <v>#REF!</v>
      </c>
      <c r="CA2" s="145" t="e">
        <f>IF(PrimerApellidoA1="","",IF(LEN(PrimerApellidoA1)&gt;25,UPPER(LEFT(PrimerApellidoA1,25)),UPPER(PrimerApellidoA1)))</f>
        <v>#REF!</v>
      </c>
      <c r="CB2" s="145" t="e">
        <f>IF(SegundoApellidoA1="","",IF(LEN(SegundoApellidoA1)&gt;25,UPPER(LEFT(SegundoApellidoA1,25)),UPPER(SegundoApellidoA1)))</f>
        <v>#REF!</v>
      </c>
      <c r="CC2" s="145" t="e">
        <f>IF(DniCifA1="","",IF(LEN(DniCifA1)&gt;25,UPPER(LEFT(DniCifA1,25)),UPPER(DniCifA1)))</f>
        <v>#REF!</v>
      </c>
      <c r="CD2" s="145" t="e">
        <f>IF(LicenciaA1="","",IF(LEN(LicenciaA1)&gt;25,UPPER(LEFT(LicenciaA1,25)),UPPER(LicenciaA1)))</f>
        <v>#REF!</v>
      </c>
      <c r="CE2" s="145" t="e">
        <f>IF(NombreA2="","",IF(LEN(NombreA2)&gt;25,UPPER(LEFT(NombreA2,25)),UPPER(NombreA2)))</f>
        <v>#REF!</v>
      </c>
      <c r="CF2" s="145" t="e">
        <f>IF(PrimerApellidoA2="","",IF(LEN(PrimerApellidoA2)&gt;25,UPPER(LEFT(PrimerApellidoA2,25)),UPPER(PrimerApellidoA2)))</f>
        <v>#REF!</v>
      </c>
      <c r="CG2" s="145" t="e">
        <f>IF(SegundoApellidoA2="","",IF(LEN(SegundoApellidoA2)&gt;25,UPPER(LEFT(SegundoApellidoA2,25)),UPPER(SegundoApellidoA2)))</f>
        <v>#REF!</v>
      </c>
      <c r="CH2" s="145" t="e">
        <f>IF(DniCifA2="","",IF(LEN(DniCifA2)&gt;25,UPPER(LEFT(DniCifA2,25)),UPPER(DniCifA2)))</f>
        <v>#REF!</v>
      </c>
      <c r="CI2" s="145" t="e">
        <f>IF(LicenciaA2="","",IF(LEN(LicenciaA2)&gt;25,UPPER(LEFT(LicenciaA2,25)),UPPER(LicenciaA2)))</f>
        <v>#REF!</v>
      </c>
      <c r="CJ2" s="145" t="e">
        <f>IF(NombreR1="","",IF(LEN(NombreR1)&gt;25,UPPER(LEFT(NombreR1,25)),UPPER(NombreR1)))</f>
        <v>#REF!</v>
      </c>
      <c r="CK2" s="145" t="e">
        <f>IF(PrimerApellidoR1="","",IF(LEN(PrimerApellidoR1)&gt;25,UPPER(LEFT(PrimerApellidoR1,25)),UPPER(PrimerApellidoR1)))</f>
        <v>#REF!</v>
      </c>
      <c r="CL2" s="145" t="e">
        <f>IF(SegundoApellidoR1="","",IF(LEN(SegundoApellidoR1)&gt;25,UPPER(LEFT(SegundoApellidoR1,25)),UPPER(SegundoApellidoR1)))</f>
        <v>#REF!</v>
      </c>
      <c r="CM2" s="145" t="e">
        <f>IF(DniCifR1="","",IF(LEN(DniCifR1)&gt;25,UPPER(LEFT(DniCifR1,25)),UPPER(DniCifR1)))</f>
        <v>#REF!</v>
      </c>
      <c r="CN2" s="145" t="e">
        <f>IF(LicenciaR1="","",IF(LEN(LicenciaR1)&gt;25,UPPER(LEFT(LicenciaR1,25)),UPPER(LicenciaR1)))</f>
        <v>#REF!</v>
      </c>
      <c r="CO2" s="145" t="e">
        <f>IF(NombreR2="","",IF(LEN(NombreR2)&gt;25,UPPER(LEFT(NombreR2,25)),UPPER(NombreR2)))</f>
        <v>#REF!</v>
      </c>
      <c r="CP2" s="145" t="e">
        <f>IF(PrimerApellidoR2="","",IF(LEN(PrimerApellidoR2)&gt;25,UPPER(LEFT(PrimerApellidoR2,25)),UPPER(PrimerApellidoR2)))</f>
        <v>#REF!</v>
      </c>
      <c r="CQ2" s="145" t="e">
        <f>IF(SegundoApellidoR2="","",IF(LEN(SegundoApellidoR2)&gt;25,UPPER(LEFT(SegundoApellidoR2,25)),UPPER(SegundoApellidoR2)))</f>
        <v>#REF!</v>
      </c>
      <c r="CR2" s="145" t="e">
        <f>IF(DniCifR2="","",IF(LEN(DniCifR2)&gt;25,UPPER(LEFT(DniCifR2,25)),UPPER(DniCifR2)))</f>
        <v>#REF!</v>
      </c>
      <c r="CS2" s="145" t="e">
        <f>IF(LicenciaR2="","",IF(LEN(LicenciaR2)&gt;25,UPPER(LEFT(LicenciaR2,25)),UPPER(LicenciaR2)))</f>
        <v>#REF!</v>
      </c>
      <c r="CT2" s="145" t="e">
        <f>IF(NombreAux="","",IF(LEN(NombreAux)&gt;25,UPPER(LEFT(NombreAux,25)),UPPER(NombreAux)))</f>
        <v>#REF!</v>
      </c>
      <c r="CU2" s="145" t="e">
        <f>IF(PrimerApellidoAux="","",IF(LEN(PrimerApellidoAux)&gt;25,UPPER(LEFT(PrimerApellidoAux,25)),UPPER(PrimerApellidoAux)))</f>
        <v>#REF!</v>
      </c>
      <c r="CV2" s="145" t="e">
        <f>IF(SegundoApellidoAux="","",IF(LEN(SegundoApellidoAux)&gt;25,UPPER(LEFT(SegundoApellidoAux,25)),UPPER(SegundoApellidoAux)))</f>
        <v>#REF!</v>
      </c>
      <c r="CW2" s="145" t="e">
        <f>IF(DniCifAux="","",IF(LEN(DniCifAux)&gt;25,UPPER(LEFT(DniCifAux,25)),UPPER(DniCifAux)))</f>
        <v>#REF!</v>
      </c>
      <c r="CX2" s="145" t="e">
        <f>IF(LicenciaAux="","",IF(LEN(LicenciaAux)&gt;25,UPPER(LEFT(LicenciaAux,25)),UPPER(LicenciaAux)))</f>
        <v>#REF!</v>
      </c>
      <c r="CY2" s="145" t="e">
        <f>IF(NombreO1="","",IF(LEN(NombreO1)&gt;25,UPPER(LEFT(NombreO1,25)),UPPER(NombreO1)))</f>
        <v>#REF!</v>
      </c>
      <c r="CZ2" s="145" t="e">
        <f>IF(PrimerApellidoO1="","",IF(LEN(PrimerApellidoO1)&gt;25,UPPER(LEFT(PrimerApellidoO1,25)),UPPER(PrimerApellidoO1)))</f>
        <v>#REF!</v>
      </c>
      <c r="DA2" s="145" t="e">
        <f>IF(SegundoApellidoO1="","",IF(LEN(SegundoApellidoO1)&gt;25,UPPER(LEFT(SegundoApellidoO1,25)),UPPER(SegundoApellidoO1)))</f>
        <v>#REF!</v>
      </c>
      <c r="DB2" s="145" t="e">
        <f>IF(DniCifO1="","",IF(LEN(DniCifO1)&gt;25,UPPER(LEFT(DniCifO1,25)),UPPER(DniCifO1)))</f>
        <v>#REF!</v>
      </c>
      <c r="DC2" s="145" t="e">
        <f>IF(LicenciaO1="","",IF(LEN(LicenciaO1)&gt;25,UPPER(LEFT(LicenciaO1,25)),UPPER(LicenciaO1)))</f>
        <v>#REF!</v>
      </c>
      <c r="DD2" s="145" t="e">
        <f>IF(NombreO2="","",IF(LEN(NombreO2)&gt;25,UPPER(LEFT(NombreO2,25)),UPPER(NombreO2)))</f>
        <v>#REF!</v>
      </c>
      <c r="DE2" s="145" t="e">
        <f>IF(PrimerApellidoO2="","",IF(LEN(PrimerApellidoO2)&gt;25,UPPER(LEFT(PrimerApellidoO2,25)),UPPER(PrimerApellidoO2)))</f>
        <v>#REF!</v>
      </c>
      <c r="DF2" s="145" t="e">
        <f>IF(SegundoApellidoO2="","",IF(LEN(SegundoApellidoO2)&gt;25,UPPER(LEFT(SegundoApellidoO2,25)),UPPER(SegundoApellidoO2)))</f>
        <v>#REF!</v>
      </c>
      <c r="DG2" s="145" t="e">
        <f>IF(DniCifO2="","",IF(LEN(DniCifO2)&gt;25,UPPER(LEFT(DniCifO2,25)),UPPER(DniCifO2)))</f>
        <v>#REF!</v>
      </c>
      <c r="DH2" s="145" t="e">
        <f>IF(LicenciaO2="","",IF(LEN(LicenciaO2)&gt;25,UPPER(LEFT(LicenciaO2,25)),UPPER(LicenciaO2)))</f>
        <v>#REF!</v>
      </c>
      <c r="DI2" s="145" t="e">
        <f>IF(MarcaOuvreur="","",IF(LEN(MarcaOuvreur)&gt;25,UPPER(LEFT(MarcaOuvreur,25)),UPPER(MarcaOuvreur)))</f>
        <v>#REF!</v>
      </c>
      <c r="DJ2" s="145" t="e">
        <f>IF(ModeloOuvreur="","",IF(LEN(ModeloOuvreur)&gt;25,PROPER(LEFT(ModeloOuvreur,25)),PROPER(ModeloOuvreur)))</f>
        <v>#REF!</v>
      </c>
      <c r="DK2" s="145" t="e">
        <f>IF(MatriculaOuvreur="","",IF(LEN(MatriculaOuvreur)&gt;25,UPPER(LEFT(MatriculaOuvreur,25)),UPPER(MatriculaOuvreur)))</f>
        <v>#REF!</v>
      </c>
    </row>
    <row r="3" spans="1:115" x14ac:dyDescent="0.2">
      <c r="I3" s="144"/>
    </row>
  </sheetData>
  <phoneticPr fontId="25" type="noConversion"/>
  <pageMargins left="0.75" right="0.75" top="1" bottom="1" header="0" footer="0"/>
  <pageSetup paperSize="9" orientation="portrait"/>
  <cellWatches>
    <cellWatch r="I2"/>
  </cellWatch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indexed="21"/>
    <pageSetUpPr autoPageBreaks="0"/>
  </sheetPr>
  <dimension ref="A1:FG43"/>
  <sheetViews>
    <sheetView showOutlineSymbols="0" topLeftCell="C28" zoomScale="134" zoomScaleNormal="134" zoomScalePageLayoutView="134" workbookViewId="0">
      <selection activeCell="E2" sqref="E2:O3"/>
    </sheetView>
  </sheetViews>
  <sheetFormatPr baseColWidth="10" defaultColWidth="0" defaultRowHeight="0" customHeight="1" zeroHeight="1" x14ac:dyDescent="0.2"/>
  <cols>
    <col min="1" max="1" width="4" style="45" hidden="1" customWidth="1"/>
    <col min="2" max="2" width="5.7109375" style="41" hidden="1" customWidth="1"/>
    <col min="3" max="3" width="9.7109375" style="41" customWidth="1"/>
    <col min="4" max="4" width="13.7109375" style="41" customWidth="1"/>
    <col min="5" max="5" width="9.7109375" style="41" customWidth="1"/>
    <col min="6" max="6" width="13.7109375" style="41" customWidth="1"/>
    <col min="7" max="8" width="8.7109375" style="41" customWidth="1"/>
    <col min="9" max="15" width="4.7109375" style="41" customWidth="1"/>
    <col min="16" max="16" width="3.7109375" style="46" hidden="1" customWidth="1"/>
    <col min="17" max="17" width="4.140625" style="46" hidden="1" customWidth="1"/>
    <col min="18" max="26" width="11.42578125" style="46" hidden="1" customWidth="1"/>
    <col min="27" max="31" width="11.42578125" style="47" hidden="1" customWidth="1"/>
    <col min="32" max="162" width="11.42578125" style="45" hidden="1" customWidth="1"/>
    <col min="163" max="163" width="7.7109375" style="45" hidden="1" customWidth="1"/>
    <col min="164" max="16384" width="11.42578125" style="45" hidden="1"/>
  </cols>
  <sheetData>
    <row r="1" spans="1:16" ht="10.5" customHeight="1" x14ac:dyDescent="0.2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</row>
    <row r="2" spans="1:16" ht="8.25" customHeight="1" x14ac:dyDescent="0.2">
      <c r="A2" s="63"/>
      <c r="B2" s="62"/>
      <c r="C2" s="37"/>
      <c r="D2" s="37"/>
      <c r="E2" s="611" t="s">
        <v>332</v>
      </c>
      <c r="F2" s="611"/>
      <c r="G2" s="611"/>
      <c r="H2" s="611"/>
      <c r="I2" s="611"/>
      <c r="J2" s="611"/>
      <c r="K2" s="611"/>
      <c r="L2" s="611"/>
      <c r="M2" s="611"/>
      <c r="N2" s="611"/>
      <c r="O2" s="612"/>
      <c r="P2" s="64"/>
    </row>
    <row r="3" spans="1:16" ht="60" customHeight="1" x14ac:dyDescent="0.2">
      <c r="A3" s="63"/>
      <c r="B3" s="615"/>
      <c r="C3" s="616"/>
      <c r="D3" s="54"/>
      <c r="E3" s="613"/>
      <c r="F3" s="613"/>
      <c r="G3" s="613"/>
      <c r="H3" s="613"/>
      <c r="I3" s="613"/>
      <c r="J3" s="613"/>
      <c r="K3" s="613"/>
      <c r="L3" s="613"/>
      <c r="M3" s="613"/>
      <c r="N3" s="613"/>
      <c r="O3" s="614"/>
      <c r="P3" s="64"/>
    </row>
    <row r="4" spans="1:16" ht="6" customHeight="1" x14ac:dyDescent="0.2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5"/>
    </row>
    <row r="5" spans="1:16" ht="27" customHeight="1" x14ac:dyDescent="0.2">
      <c r="A5" s="63"/>
      <c r="B5" s="617" t="s">
        <v>52</v>
      </c>
      <c r="C5" s="618"/>
      <c r="D5" s="618"/>
      <c r="E5" s="618"/>
      <c r="F5" s="618"/>
      <c r="G5" s="618"/>
      <c r="H5" s="618"/>
      <c r="I5" s="618"/>
      <c r="J5" s="618"/>
      <c r="K5" s="618"/>
      <c r="L5" s="618"/>
      <c r="M5" s="618"/>
      <c r="N5" s="618"/>
      <c r="O5" s="619"/>
      <c r="P5" s="64"/>
    </row>
    <row r="6" spans="1:16" ht="5.25" customHeight="1" x14ac:dyDescent="0.2">
      <c r="A6" s="63"/>
      <c r="B6" s="38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40"/>
      <c r="P6" s="64"/>
    </row>
    <row r="7" spans="1:16" ht="12" customHeight="1" x14ac:dyDescent="0.2">
      <c r="A7" s="63"/>
      <c r="B7" s="38"/>
      <c r="C7" s="628">
        <v>1</v>
      </c>
      <c r="D7" s="629" t="s">
        <v>34</v>
      </c>
      <c r="E7" s="630"/>
      <c r="F7" s="630"/>
      <c r="G7" s="630"/>
      <c r="H7" s="630"/>
      <c r="I7" s="630"/>
      <c r="J7" s="630"/>
      <c r="K7" s="630"/>
      <c r="L7" s="630"/>
      <c r="M7" s="630"/>
      <c r="N7" s="631"/>
      <c r="O7" s="40"/>
      <c r="P7" s="64"/>
    </row>
    <row r="8" spans="1:16" ht="12" customHeight="1" x14ac:dyDescent="0.2">
      <c r="A8" s="63"/>
      <c r="B8" s="38"/>
      <c r="C8" s="627"/>
      <c r="D8" s="623"/>
      <c r="E8" s="624"/>
      <c r="F8" s="624"/>
      <c r="G8" s="624"/>
      <c r="H8" s="624"/>
      <c r="I8" s="624"/>
      <c r="J8" s="624"/>
      <c r="K8" s="624"/>
      <c r="L8" s="624"/>
      <c r="M8" s="624"/>
      <c r="N8" s="625"/>
      <c r="O8" s="40"/>
      <c r="P8" s="64"/>
    </row>
    <row r="9" spans="1:16" ht="12" customHeight="1" x14ac:dyDescent="0.2">
      <c r="A9" s="63"/>
      <c r="B9" s="38"/>
      <c r="C9" s="626">
        <v>2</v>
      </c>
      <c r="D9" s="620" t="s">
        <v>33</v>
      </c>
      <c r="E9" s="621"/>
      <c r="F9" s="621"/>
      <c r="G9" s="621"/>
      <c r="H9" s="621"/>
      <c r="I9" s="621"/>
      <c r="J9" s="621"/>
      <c r="K9" s="621"/>
      <c r="L9" s="621"/>
      <c r="M9" s="621"/>
      <c r="N9" s="622"/>
      <c r="O9" s="40"/>
      <c r="P9" s="64"/>
    </row>
    <row r="10" spans="1:16" ht="12" customHeight="1" x14ac:dyDescent="0.2">
      <c r="A10" s="63"/>
      <c r="B10" s="38"/>
      <c r="C10" s="627"/>
      <c r="D10" s="623"/>
      <c r="E10" s="624"/>
      <c r="F10" s="624"/>
      <c r="G10" s="624"/>
      <c r="H10" s="624"/>
      <c r="I10" s="624"/>
      <c r="J10" s="624"/>
      <c r="K10" s="624"/>
      <c r="L10" s="624"/>
      <c r="M10" s="624"/>
      <c r="N10" s="625"/>
      <c r="O10" s="40"/>
      <c r="P10" s="64"/>
    </row>
    <row r="11" spans="1:16" ht="12" customHeight="1" x14ac:dyDescent="0.2">
      <c r="A11" s="63"/>
      <c r="B11" s="38"/>
      <c r="C11" s="626">
        <v>3</v>
      </c>
      <c r="D11" s="620" t="s">
        <v>35</v>
      </c>
      <c r="E11" s="621"/>
      <c r="F11" s="621"/>
      <c r="G11" s="621"/>
      <c r="H11" s="621"/>
      <c r="I11" s="621"/>
      <c r="J11" s="621"/>
      <c r="K11" s="621"/>
      <c r="L11" s="621"/>
      <c r="M11" s="621"/>
      <c r="N11" s="622"/>
      <c r="O11" s="40"/>
      <c r="P11" s="64"/>
    </row>
    <row r="12" spans="1:16" ht="12" customHeight="1" thickBot="1" x14ac:dyDescent="0.25">
      <c r="A12" s="63"/>
      <c r="B12" s="38"/>
      <c r="C12" s="635"/>
      <c r="D12" s="632"/>
      <c r="E12" s="633"/>
      <c r="F12" s="633"/>
      <c r="G12" s="633"/>
      <c r="H12" s="633"/>
      <c r="I12" s="633"/>
      <c r="J12" s="633"/>
      <c r="K12" s="633"/>
      <c r="L12" s="633"/>
      <c r="M12" s="633"/>
      <c r="N12" s="634"/>
      <c r="O12" s="40"/>
      <c r="P12" s="64"/>
    </row>
    <row r="13" spans="1:16" ht="5.25" customHeight="1" thickTop="1" x14ac:dyDescent="0.2">
      <c r="A13" s="63"/>
      <c r="B13" s="38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40"/>
      <c r="P13" s="64"/>
    </row>
    <row r="14" spans="1:16" ht="34.5" customHeight="1" x14ac:dyDescent="0.2">
      <c r="A14" s="63"/>
      <c r="B14" s="38"/>
      <c r="C14" s="637" t="s">
        <v>181</v>
      </c>
      <c r="D14" s="637"/>
      <c r="E14" s="637"/>
      <c r="F14" s="637"/>
      <c r="G14" s="637"/>
      <c r="H14" s="637"/>
      <c r="I14" s="637"/>
      <c r="J14" s="637"/>
      <c r="K14" s="637"/>
      <c r="L14" s="637"/>
      <c r="M14" s="637"/>
      <c r="N14" s="637"/>
      <c r="O14" s="40"/>
      <c r="P14" s="64"/>
    </row>
    <row r="15" spans="1:16" ht="6" customHeight="1" x14ac:dyDescent="0.2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5"/>
    </row>
    <row r="16" spans="1:16" ht="15" customHeight="1" x14ac:dyDescent="0.2">
      <c r="A16" s="63"/>
      <c r="B16" s="55"/>
      <c r="C16" s="57">
        <v>1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5"/>
      <c r="P16" s="64"/>
    </row>
    <row r="17" spans="1:16" ht="18" customHeight="1" x14ac:dyDescent="0.2">
      <c r="A17" s="63"/>
      <c r="B17" s="55"/>
      <c r="C17" s="639" t="s">
        <v>280</v>
      </c>
      <c r="D17" s="640"/>
      <c r="E17" s="640"/>
      <c r="F17" s="640"/>
      <c r="G17" s="640"/>
      <c r="H17" s="640"/>
      <c r="I17" s="640"/>
      <c r="J17" s="640"/>
      <c r="K17" s="640"/>
      <c r="L17" s="640"/>
      <c r="M17" s="640"/>
      <c r="N17" s="641"/>
      <c r="O17" s="55"/>
      <c r="P17" s="64"/>
    </row>
    <row r="18" spans="1:16" ht="24.6" customHeight="1" x14ac:dyDescent="0.2">
      <c r="A18" s="63"/>
      <c r="B18" s="617" t="str">
        <f>VLOOKUP(C16,' Datos de Organizadores '!A3:K19,2)</f>
        <v>CONIL KR24</v>
      </c>
      <c r="C18" s="618"/>
      <c r="D18" s="618"/>
      <c r="E18" s="618"/>
      <c r="F18" s="618"/>
      <c r="G18" s="618"/>
      <c r="H18" s="618"/>
      <c r="I18" s="618"/>
      <c r="J18" s="618"/>
      <c r="K18" s="618"/>
      <c r="L18" s="618"/>
      <c r="M18" s="618"/>
      <c r="N18" s="618"/>
      <c r="O18" s="619"/>
      <c r="P18" s="64"/>
    </row>
    <row r="19" spans="1:16" ht="6" customHeight="1" x14ac:dyDescent="0.2">
      <c r="A19" s="63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4"/>
    </row>
    <row r="20" spans="1:16" ht="18" customHeight="1" x14ac:dyDescent="0.2">
      <c r="A20" s="63"/>
      <c r="B20" s="55"/>
      <c r="C20" s="608" t="s">
        <v>25</v>
      </c>
      <c r="D20" s="609"/>
      <c r="E20" s="609"/>
      <c r="F20" s="609"/>
      <c r="G20" s="609"/>
      <c r="H20" s="609"/>
      <c r="I20" s="609"/>
      <c r="J20" s="609"/>
      <c r="K20" s="609"/>
      <c r="L20" s="609"/>
      <c r="M20" s="609"/>
      <c r="N20" s="609"/>
      <c r="O20" s="55"/>
      <c r="P20" s="64"/>
    </row>
    <row r="21" spans="1:16" ht="18" customHeight="1" x14ac:dyDescent="0.2">
      <c r="A21" s="63"/>
      <c r="B21" s="638" t="s">
        <v>49</v>
      </c>
      <c r="C21" s="61" t="s">
        <v>47</v>
      </c>
      <c r="D21" s="610" t="str">
        <f>VLOOKUP(C16,' Datos de Organizadores '!A3:K19,3)</f>
        <v>Federacion Andaluza de Automovilismo</v>
      </c>
      <c r="E21" s="610"/>
      <c r="F21" s="610"/>
      <c r="G21" s="610"/>
      <c r="H21" s="610"/>
      <c r="I21" s="610"/>
      <c r="J21" s="610"/>
      <c r="K21" s="610"/>
      <c r="L21" s="610"/>
      <c r="M21" s="610"/>
      <c r="N21" s="610"/>
      <c r="O21" s="610"/>
      <c r="P21" s="64"/>
    </row>
    <row r="22" spans="1:16" ht="18" customHeight="1" x14ac:dyDescent="0.2">
      <c r="A22" s="63"/>
      <c r="B22" s="638"/>
      <c r="C22" s="61" t="s">
        <v>2</v>
      </c>
      <c r="D22" s="610" t="str">
        <f>VLOOKUP($C$16,' Datos de Organizadores '!$A$3:$K$19,4)</f>
        <v xml:space="preserve">C/ Sto. Domingo, nº 22 Local 1- Edif. Almería </v>
      </c>
      <c r="E22" s="610"/>
      <c r="F22" s="610"/>
      <c r="G22" s="610"/>
      <c r="H22" s="610"/>
      <c r="I22" s="610"/>
      <c r="J22" s="610"/>
      <c r="K22" s="610"/>
      <c r="L22" s="610"/>
      <c r="M22" s="610"/>
      <c r="N22" s="610"/>
      <c r="O22" s="610"/>
      <c r="P22" s="64"/>
    </row>
    <row r="23" spans="1:16" ht="18" customHeight="1" x14ac:dyDescent="0.2">
      <c r="A23" s="63"/>
      <c r="B23" s="638"/>
      <c r="C23" s="61" t="s">
        <v>48</v>
      </c>
      <c r="D23" s="58" t="str">
        <f>VLOOKUP($C$16,' Datos de Organizadores '!$A$3:$K$19,5)</f>
        <v>11402</v>
      </c>
      <c r="E23" s="59" t="s">
        <v>23</v>
      </c>
      <c r="F23" s="610" t="str">
        <f>VLOOKUP($C$16,' Datos de Organizadores '!$A$3:$K$19,6)</f>
        <v xml:space="preserve"> Jerez de la Frontera</v>
      </c>
      <c r="G23" s="610"/>
      <c r="H23" s="610"/>
      <c r="I23" s="610"/>
      <c r="J23" s="610"/>
      <c r="K23" s="610"/>
      <c r="L23" s="610"/>
      <c r="M23" s="610"/>
      <c r="N23" s="610"/>
      <c r="O23" s="610"/>
      <c r="P23" s="64"/>
    </row>
    <row r="24" spans="1:16" ht="18" customHeight="1" x14ac:dyDescent="0.2">
      <c r="A24" s="63"/>
      <c r="B24" s="638"/>
      <c r="C24" s="61" t="s">
        <v>30</v>
      </c>
      <c r="D24" s="610" t="str">
        <f>IF(VLOOKUP($C$16,' Datos de Organizadores '!$A$3:$K$19,7)&lt;&gt;0,"("&amp;(VLOOKUP($C$16,' Datos de Organizadores '!$A$3:$K$19,7)&amp;")"),"")</f>
        <v>(Cádiz)</v>
      </c>
      <c r="E24" s="610"/>
      <c r="F24" s="610"/>
      <c r="G24" s="610"/>
      <c r="H24" s="610"/>
      <c r="I24" s="610"/>
      <c r="J24" s="610"/>
      <c r="K24" s="610"/>
      <c r="L24" s="610"/>
      <c r="M24" s="610"/>
      <c r="N24" s="610"/>
      <c r="O24" s="610"/>
      <c r="P24" s="64"/>
    </row>
    <row r="25" spans="1:16" ht="18" customHeight="1" x14ac:dyDescent="0.2">
      <c r="A25" s="63"/>
      <c r="B25" s="638"/>
      <c r="C25" s="61" t="s">
        <v>19</v>
      </c>
      <c r="D25" s="188" t="str">
        <f>VLOOKUP($C$16,' Datos de Organizadores '!$A$3:$K$19,8)</f>
        <v>956 038 586</v>
      </c>
      <c r="E25" s="60" t="s">
        <v>281</v>
      </c>
      <c r="F25" s="188" t="str">
        <f>VLOOKUP($C$16,' Datos de Organizadores '!$A$3:$K$19,9)</f>
        <v>956 038 587</v>
      </c>
      <c r="G25" s="60" t="s">
        <v>20</v>
      </c>
      <c r="H25" s="636" t="str">
        <f>VLOOKUP($C$16,' Datos de Organizadores '!$A$3:$K$19,10)</f>
        <v>faa@faa.net</v>
      </c>
      <c r="I25" s="636"/>
      <c r="J25" s="636"/>
      <c r="K25" s="636"/>
      <c r="L25" s="636"/>
      <c r="M25" s="636"/>
      <c r="N25" s="636"/>
      <c r="O25" s="636"/>
      <c r="P25" s="64"/>
    </row>
    <row r="26" spans="1:16" ht="6" customHeight="1" x14ac:dyDescent="0.2">
      <c r="A26" s="63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64"/>
    </row>
    <row r="27" spans="1:16" ht="15.75" customHeight="1" x14ac:dyDescent="0.2">
      <c r="A27" s="63"/>
      <c r="B27" s="55"/>
      <c r="C27" s="605" t="s">
        <v>17</v>
      </c>
      <c r="D27" s="606"/>
      <c r="E27" s="606"/>
      <c r="F27" s="606"/>
      <c r="G27" s="606"/>
      <c r="H27" s="606"/>
      <c r="I27" s="606"/>
      <c r="J27" s="606"/>
      <c r="K27" s="606"/>
      <c r="L27" s="606"/>
      <c r="M27" s="606"/>
      <c r="N27" s="607"/>
      <c r="O27" s="55"/>
      <c r="P27" s="64"/>
    </row>
    <row r="28" spans="1:16" ht="20.100000000000001" customHeight="1" x14ac:dyDescent="0.2">
      <c r="A28" s="63"/>
      <c r="B28" s="655" t="s">
        <v>50</v>
      </c>
      <c r="C28" s="658" t="s">
        <v>18</v>
      </c>
      <c r="D28" s="658"/>
      <c r="E28" s="658"/>
      <c r="F28" s="658"/>
      <c r="G28" s="658"/>
      <c r="H28" s="658"/>
      <c r="I28" s="659"/>
      <c r="J28" s="647" t="s">
        <v>204</v>
      </c>
      <c r="K28" s="647"/>
      <c r="L28" s="647"/>
      <c r="M28" s="647" t="s">
        <v>205</v>
      </c>
      <c r="N28" s="647"/>
      <c r="O28" s="647"/>
      <c r="P28" s="64"/>
    </row>
    <row r="29" spans="1:16" ht="20.100000000000001" customHeight="1" x14ac:dyDescent="0.2">
      <c r="A29" s="63"/>
      <c r="B29" s="655"/>
      <c r="C29" s="660" t="s">
        <v>243</v>
      </c>
      <c r="D29" s="661"/>
      <c r="E29" s="661"/>
      <c r="F29" s="661"/>
      <c r="G29" s="661"/>
      <c r="H29" s="661"/>
      <c r="I29" s="661"/>
      <c r="J29" s="651">
        <v>135</v>
      </c>
      <c r="K29" s="654"/>
      <c r="L29" s="654"/>
      <c r="M29" s="651">
        <v>160</v>
      </c>
      <c r="N29" s="654"/>
      <c r="O29" s="654"/>
      <c r="P29" s="64"/>
    </row>
    <row r="30" spans="1:16" ht="18" customHeight="1" x14ac:dyDescent="0.2">
      <c r="A30" s="63"/>
      <c r="B30" s="655"/>
      <c r="C30" s="662" t="s">
        <v>264</v>
      </c>
      <c r="D30" s="662"/>
      <c r="E30" s="662"/>
      <c r="F30" s="662"/>
      <c r="G30" s="662"/>
      <c r="H30" s="662"/>
      <c r="I30" s="662"/>
      <c r="J30" s="648" t="s">
        <v>37</v>
      </c>
      <c r="K30" s="649"/>
      <c r="L30" s="649"/>
      <c r="M30" s="654"/>
      <c r="N30" s="654"/>
      <c r="O30" s="654"/>
      <c r="P30" s="64"/>
    </row>
    <row r="31" spans="1:16" ht="18" customHeight="1" x14ac:dyDescent="0.2">
      <c r="A31" s="63"/>
      <c r="B31" s="655"/>
      <c r="C31" s="662"/>
      <c r="D31" s="662"/>
      <c r="E31" s="662"/>
      <c r="F31" s="662"/>
      <c r="G31" s="662"/>
      <c r="H31" s="662"/>
      <c r="I31" s="662"/>
      <c r="J31" s="650"/>
      <c r="K31" s="650"/>
      <c r="L31" s="651"/>
      <c r="M31" s="643"/>
      <c r="N31" s="644"/>
      <c r="O31" s="645"/>
      <c r="P31" s="64"/>
    </row>
    <row r="32" spans="1:16" ht="18" customHeight="1" x14ac:dyDescent="0.2">
      <c r="A32" s="63"/>
      <c r="B32" s="655"/>
      <c r="C32" s="662"/>
      <c r="D32" s="662"/>
      <c r="E32" s="662"/>
      <c r="F32" s="662"/>
      <c r="G32" s="662"/>
      <c r="H32" s="662"/>
      <c r="I32" s="662"/>
      <c r="J32" s="650"/>
      <c r="K32" s="650"/>
      <c r="L32" s="651"/>
      <c r="M32" s="643"/>
      <c r="N32" s="644"/>
      <c r="O32" s="645"/>
      <c r="P32" s="64"/>
    </row>
    <row r="33" spans="1:16" ht="6.75" customHeight="1" x14ac:dyDescent="0.2">
      <c r="A33" s="63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4"/>
    </row>
    <row r="34" spans="1:16" ht="20.100000000000001" customHeight="1" x14ac:dyDescent="0.2">
      <c r="A34" s="63"/>
      <c r="B34" s="656" t="s">
        <v>51</v>
      </c>
      <c r="C34" s="657"/>
      <c r="D34" s="657"/>
      <c r="E34" s="657"/>
      <c r="F34" s="657"/>
      <c r="G34" s="657"/>
      <c r="H34" s="87" t="s">
        <v>262</v>
      </c>
      <c r="I34" s="652" t="s">
        <v>278</v>
      </c>
      <c r="J34" s="653"/>
      <c r="K34" s="88" t="s">
        <v>279</v>
      </c>
      <c r="L34" s="652" t="s">
        <v>263</v>
      </c>
      <c r="M34" s="653"/>
      <c r="N34" s="653"/>
      <c r="O34" s="653"/>
      <c r="P34" s="64"/>
    </row>
    <row r="35" spans="1:16" ht="14.1" customHeight="1" x14ac:dyDescent="0.2">
      <c r="A35" s="63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64"/>
    </row>
    <row r="36" spans="1:16" ht="14.1" customHeight="1" x14ac:dyDescent="0.2">
      <c r="A36" s="63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64"/>
    </row>
    <row r="37" spans="1:16" ht="4.5" customHeight="1" x14ac:dyDescent="0.2">
      <c r="A37" s="63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64"/>
    </row>
    <row r="38" spans="1:16" ht="21.75" customHeight="1" x14ac:dyDescent="0.2">
      <c r="A38" s="63"/>
      <c r="B38" s="41">
        <f>VLOOKUP(C16,' Datos de Organizadores '!A3:Q8,15)</f>
        <v>42617</v>
      </c>
      <c r="J38" s="642">
        <f>VLOOKUP(C16,' Datos de Organizadores '!A3:Q12,16)</f>
        <v>42612</v>
      </c>
      <c r="K38" s="642"/>
      <c r="L38" s="646">
        <f>VLOOKUP(C16,' Datos de Organizadores '!A3:Q12,15)</f>
        <v>42617</v>
      </c>
      <c r="M38" s="646"/>
      <c r="N38" s="646"/>
      <c r="O38" s="646"/>
      <c r="P38" s="64"/>
    </row>
    <row r="39" spans="1:16" ht="6.75" customHeight="1" x14ac:dyDescent="0.2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4"/>
    </row>
    <row r="40" spans="1:16" ht="6.75" customHeight="1" x14ac:dyDescent="0.2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4"/>
    </row>
    <row r="41" spans="1:16" ht="6.75" customHeight="1" x14ac:dyDescent="0.2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4"/>
    </row>
    <row r="42" spans="1:16" ht="6.75" customHeight="1" x14ac:dyDescent="0.2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4"/>
    </row>
    <row r="43" spans="1:16" ht="16.5" customHeight="1" x14ac:dyDescent="0.2"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</row>
  </sheetData>
  <mergeCells count="41">
    <mergeCell ref="M30:O30"/>
    <mergeCell ref="B28:B32"/>
    <mergeCell ref="B34:G34"/>
    <mergeCell ref="J32:L32"/>
    <mergeCell ref="C28:I28"/>
    <mergeCell ref="C29:I29"/>
    <mergeCell ref="C30:I30"/>
    <mergeCell ref="C31:I31"/>
    <mergeCell ref="C32:I32"/>
    <mergeCell ref="B21:B25"/>
    <mergeCell ref="D21:O21"/>
    <mergeCell ref="D24:O24"/>
    <mergeCell ref="C17:N17"/>
    <mergeCell ref="J38:K38"/>
    <mergeCell ref="M32:O32"/>
    <mergeCell ref="L38:O38"/>
    <mergeCell ref="M28:O28"/>
    <mergeCell ref="J30:L30"/>
    <mergeCell ref="J31:L31"/>
    <mergeCell ref="I34:J34"/>
    <mergeCell ref="L34:O34"/>
    <mergeCell ref="J29:L29"/>
    <mergeCell ref="M29:O29"/>
    <mergeCell ref="M31:O31"/>
    <mergeCell ref="J28:L28"/>
    <mergeCell ref="C27:N27"/>
    <mergeCell ref="C20:N20"/>
    <mergeCell ref="D22:O22"/>
    <mergeCell ref="F23:O23"/>
    <mergeCell ref="E2:O3"/>
    <mergeCell ref="B3:C3"/>
    <mergeCell ref="B5:O5"/>
    <mergeCell ref="D9:N10"/>
    <mergeCell ref="C9:C10"/>
    <mergeCell ref="C7:C8"/>
    <mergeCell ref="D7:N8"/>
    <mergeCell ref="D11:N12"/>
    <mergeCell ref="C11:C12"/>
    <mergeCell ref="H25:O25"/>
    <mergeCell ref="C14:N14"/>
    <mergeCell ref="B18:O18"/>
  </mergeCells>
  <phoneticPr fontId="25" type="noConversion"/>
  <dataValidations count="4">
    <dataValidation type="textLength" operator="equal" showInputMessage="1" showErrorMessage="1" errorTitle="Cuenta bancaria del Organizador" error="El código del Banco debe de tener una longitud de 4 caracteres" sqref="H34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>
      <formula1>10</formula1>
    </dataValidation>
  </dataValidations>
  <hyperlinks>
    <hyperlink ref="H25" r:id="rId1" display="rourense@bme.es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Drop Down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AB64"/>
  <sheetViews>
    <sheetView workbookViewId="0">
      <pane xSplit="1" ySplit="2" topLeftCell="I10" activePane="bottomRight" state="frozen"/>
      <selection pane="topRight" activeCell="B1" sqref="B1"/>
      <selection pane="bottomLeft" activeCell="A3" sqref="A3"/>
      <selection pane="bottomRight" activeCell="V29" sqref="V29:W35"/>
    </sheetView>
  </sheetViews>
  <sheetFormatPr baseColWidth="10" defaultRowHeight="12.75" x14ac:dyDescent="0.2"/>
  <cols>
    <col min="1" max="1" width="3.7109375" style="2" customWidth="1"/>
    <col min="2" max="2" width="44.7109375" style="1" customWidth="1"/>
    <col min="3" max="3" width="33.85546875" style="1" customWidth="1"/>
    <col min="4" max="4" width="34.7109375" style="1" customWidth="1"/>
    <col min="5" max="5" width="10" style="2" customWidth="1"/>
    <col min="6" max="6" width="22.140625" style="1" customWidth="1"/>
    <col min="7" max="7" width="25.28515625" style="1" customWidth="1"/>
    <col min="8" max="9" width="13.7109375" style="2" customWidth="1"/>
    <col min="10" max="10" width="28.140625" style="2" customWidth="1"/>
    <col min="11" max="11" width="26.140625" style="2" hidden="1" customWidth="1"/>
    <col min="12" max="14" width="12.7109375" hidden="1" customWidth="1"/>
    <col min="15" max="19" width="12.7109375" customWidth="1"/>
    <col min="20" max="20" width="16.42578125" style="50" customWidth="1"/>
    <col min="21" max="21" width="10.28515625" style="51" customWidth="1"/>
    <col min="22" max="22" width="18.28515625" style="50" customWidth="1"/>
    <col min="23" max="23" width="16.42578125" style="50" customWidth="1"/>
    <col min="24" max="24" width="19.42578125" customWidth="1"/>
    <col min="27" max="27" width="12.28515625" bestFit="1" customWidth="1"/>
  </cols>
  <sheetData>
    <row r="1" spans="1:24" ht="30" customHeight="1" x14ac:dyDescent="0.2">
      <c r="A1" s="663" t="s">
        <v>36</v>
      </c>
      <c r="B1" s="663"/>
      <c r="C1" s="663"/>
      <c r="D1" s="663"/>
      <c r="E1" s="663"/>
      <c r="F1" s="663"/>
      <c r="G1" s="663"/>
      <c r="H1" s="663"/>
      <c r="I1" s="663"/>
      <c r="J1" s="663"/>
      <c r="K1" s="663"/>
      <c r="L1" s="664" t="s">
        <v>175</v>
      </c>
      <c r="M1" s="665"/>
      <c r="N1" s="666"/>
      <c r="O1" s="664" t="s">
        <v>180</v>
      </c>
      <c r="P1" s="665"/>
      <c r="Q1" s="666"/>
      <c r="R1" s="112"/>
      <c r="S1" s="112"/>
    </row>
    <row r="2" spans="1:24" s="3" customFormat="1" ht="18" customHeight="1" x14ac:dyDescent="0.2">
      <c r="A2" s="200" t="s">
        <v>26</v>
      </c>
      <c r="B2" s="200" t="s">
        <v>27</v>
      </c>
      <c r="C2" s="200" t="s">
        <v>28</v>
      </c>
      <c r="D2" s="200" t="s">
        <v>2</v>
      </c>
      <c r="E2" s="200" t="s">
        <v>29</v>
      </c>
      <c r="F2" s="200" t="s">
        <v>22</v>
      </c>
      <c r="G2" s="200" t="s">
        <v>30</v>
      </c>
      <c r="H2" s="200" t="s">
        <v>19</v>
      </c>
      <c r="I2" s="200" t="s">
        <v>24</v>
      </c>
      <c r="J2" s="200" t="s">
        <v>31</v>
      </c>
      <c r="K2" s="200" t="s">
        <v>32</v>
      </c>
      <c r="L2" s="200" t="s">
        <v>176</v>
      </c>
      <c r="M2" s="200" t="s">
        <v>177</v>
      </c>
      <c r="N2" s="200" t="s">
        <v>178</v>
      </c>
      <c r="O2" s="200" t="s">
        <v>203</v>
      </c>
      <c r="P2" s="200" t="s">
        <v>204</v>
      </c>
      <c r="Q2" s="4" t="s">
        <v>205</v>
      </c>
      <c r="R2" s="113"/>
      <c r="S2" s="113"/>
      <c r="T2" s="52"/>
      <c r="U2" s="53"/>
      <c r="V2" s="52"/>
      <c r="W2" s="52"/>
    </row>
    <row r="3" spans="1:24" ht="15.95" customHeight="1" x14ac:dyDescent="0.2">
      <c r="A3" s="89">
        <v>1</v>
      </c>
      <c r="B3" s="90" t="s">
        <v>282</v>
      </c>
      <c r="C3" s="90" t="s">
        <v>283</v>
      </c>
      <c r="D3" s="219" t="s">
        <v>285</v>
      </c>
      <c r="E3" s="91" t="s">
        <v>284</v>
      </c>
      <c r="F3" s="90" t="s">
        <v>286</v>
      </c>
      <c r="G3" s="90" t="s">
        <v>287</v>
      </c>
      <c r="H3" s="220" t="s">
        <v>288</v>
      </c>
      <c r="I3" s="203" t="s">
        <v>277</v>
      </c>
      <c r="J3" s="189" t="s">
        <v>289</v>
      </c>
      <c r="K3" s="89"/>
      <c r="L3" s="93"/>
      <c r="M3" s="93"/>
      <c r="N3" s="93"/>
      <c r="O3" s="114">
        <v>42617</v>
      </c>
      <c r="P3" s="214">
        <f>O3-5</f>
        <v>42612</v>
      </c>
      <c r="Q3" s="199"/>
      <c r="R3" s="114"/>
      <c r="S3" s="114"/>
      <c r="T3" s="50">
        <f>' Derechos de Inscripción '!C16</f>
        <v>1</v>
      </c>
      <c r="U3" s="51" t="s">
        <v>41</v>
      </c>
    </row>
    <row r="4" spans="1:24" ht="15.95" customHeight="1" x14ac:dyDescent="0.2">
      <c r="A4" s="2">
        <v>2</v>
      </c>
      <c r="B4" s="90" t="s">
        <v>296</v>
      </c>
      <c r="C4" s="90" t="s">
        <v>283</v>
      </c>
      <c r="D4" s="219" t="s">
        <v>285</v>
      </c>
      <c r="E4" s="91" t="s">
        <v>290</v>
      </c>
      <c r="F4" s="90" t="s">
        <v>286</v>
      </c>
      <c r="G4" s="90" t="s">
        <v>287</v>
      </c>
      <c r="H4" s="220" t="s">
        <v>291</v>
      </c>
      <c r="I4" s="203" t="s">
        <v>292</v>
      </c>
      <c r="J4" s="189" t="s">
        <v>289</v>
      </c>
      <c r="K4" s="89"/>
      <c r="L4" s="93"/>
      <c r="M4" s="93"/>
      <c r="N4" s="93"/>
      <c r="O4" s="114">
        <v>42659</v>
      </c>
      <c r="P4" s="214">
        <f t="shared" ref="P4:P5" si="0">O4-5</f>
        <v>42654</v>
      </c>
      <c r="Q4" s="199"/>
      <c r="R4" s="114"/>
      <c r="S4" s="114"/>
      <c r="T4" s="128">
        <v>1</v>
      </c>
      <c r="U4" s="51" t="s">
        <v>42</v>
      </c>
      <c r="V4" s="50">
        <v>0</v>
      </c>
      <c r="X4" t="str">
        <f>IF(Blanco=TRUE,"¡¡¡ ATENCIÓN !!! DATOS OCULTOS","ESTADO NORMAL (Todos los datos visibles)")</f>
        <v>ESTADO NORMAL (Todos los datos visibles)</v>
      </c>
    </row>
    <row r="5" spans="1:24" ht="15.95" customHeight="1" x14ac:dyDescent="0.2">
      <c r="A5" s="89">
        <v>3</v>
      </c>
      <c r="B5" s="90" t="s">
        <v>297</v>
      </c>
      <c r="C5" s="90" t="s">
        <v>283</v>
      </c>
      <c r="D5" s="219" t="s">
        <v>285</v>
      </c>
      <c r="E5" s="91" t="s">
        <v>293</v>
      </c>
      <c r="F5" s="90" t="s">
        <v>286</v>
      </c>
      <c r="G5" s="90" t="s">
        <v>287</v>
      </c>
      <c r="H5" s="220" t="s">
        <v>294</v>
      </c>
      <c r="I5" s="203" t="s">
        <v>295</v>
      </c>
      <c r="J5" s="189" t="s">
        <v>289</v>
      </c>
      <c r="K5" s="89"/>
      <c r="L5" s="93"/>
      <c r="M5" s="93"/>
      <c r="N5" s="93"/>
      <c r="O5" s="114">
        <v>42694</v>
      </c>
      <c r="P5" s="214">
        <f t="shared" si="0"/>
        <v>42689</v>
      </c>
      <c r="Q5" s="199"/>
      <c r="R5" s="114"/>
      <c r="S5" s="114"/>
      <c r="T5" s="50" t="b">
        <v>0</v>
      </c>
      <c r="U5" s="51" t="s">
        <v>38</v>
      </c>
      <c r="V5" s="50" t="b">
        <f>IF(Blanco=TRUE,FALSE,IF(Shakedown=TRUE,#N/A,FALSE))</f>
        <v>0</v>
      </c>
      <c r="X5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4" ht="15.95" customHeight="1" x14ac:dyDescent="0.2">
      <c r="A6" s="89">
        <v>4</v>
      </c>
      <c r="B6" s="90"/>
      <c r="C6" s="90"/>
      <c r="D6" s="90"/>
      <c r="E6" s="91"/>
      <c r="F6" s="90"/>
      <c r="G6" s="90"/>
      <c r="H6" s="208"/>
      <c r="I6" s="203"/>
      <c r="J6" s="189"/>
      <c r="K6" s="89"/>
      <c r="L6" s="93"/>
      <c r="M6" s="93"/>
      <c r="N6" s="93"/>
      <c r="O6" s="114"/>
      <c r="P6" s="214"/>
      <c r="Q6" s="199"/>
      <c r="R6" s="114"/>
      <c r="S6" s="114"/>
    </row>
    <row r="7" spans="1:24" ht="15.95" customHeight="1" x14ac:dyDescent="0.2">
      <c r="A7" s="89">
        <v>5</v>
      </c>
      <c r="B7" s="90"/>
      <c r="C7" s="90"/>
      <c r="D7" s="201"/>
      <c r="E7" s="91"/>
      <c r="F7" s="90"/>
      <c r="G7" s="90"/>
      <c r="H7" s="202"/>
      <c r="I7" s="203"/>
      <c r="J7" s="189"/>
      <c r="K7" s="89"/>
      <c r="L7" s="93"/>
      <c r="M7" s="93"/>
      <c r="N7" s="93"/>
      <c r="O7" s="114"/>
      <c r="P7" s="214"/>
      <c r="Q7" s="199"/>
      <c r="R7" s="114"/>
      <c r="S7" s="114"/>
      <c r="T7" s="50" t="b">
        <v>0</v>
      </c>
      <c r="U7" s="51" t="s">
        <v>39</v>
      </c>
      <c r="V7" s="50" t="b">
        <f>IF(Blanco=TRUE,FALSE,IF(Ouvreur=TRUE,#N/A,FALSE))</f>
        <v>0</v>
      </c>
    </row>
    <row r="8" spans="1:24" ht="15.95" customHeight="1" x14ac:dyDescent="0.2">
      <c r="A8" s="89">
        <v>6</v>
      </c>
      <c r="B8" s="90"/>
      <c r="C8" s="90"/>
      <c r="D8" s="90"/>
      <c r="E8" s="91"/>
      <c r="F8" s="90"/>
      <c r="G8" s="90"/>
      <c r="H8" s="209"/>
      <c r="I8" s="209"/>
      <c r="J8" s="180"/>
      <c r="K8" s="89"/>
      <c r="L8" s="93"/>
      <c r="M8" s="93"/>
      <c r="N8" s="93"/>
      <c r="O8" s="114"/>
      <c r="P8" s="214"/>
      <c r="Q8" s="199"/>
      <c r="R8" s="114"/>
      <c r="S8" s="114"/>
      <c r="T8" s="50" t="b">
        <v>0</v>
      </c>
      <c r="U8" s="51" t="s">
        <v>40</v>
      </c>
      <c r="V8" s="50" t="b">
        <f>IF(Blanco=TRUE,FALSE,IF(Auxiliar=TRUE,#N/A,FALSE))</f>
        <v>0</v>
      </c>
    </row>
    <row r="9" spans="1:24" ht="15.95" customHeight="1" x14ac:dyDescent="0.2">
      <c r="A9" s="89">
        <v>7</v>
      </c>
      <c r="B9" s="90"/>
      <c r="C9" s="90"/>
      <c r="D9" s="201"/>
      <c r="E9" s="91"/>
      <c r="F9" s="90"/>
      <c r="G9" s="90"/>
      <c r="H9" s="202"/>
      <c r="I9" s="203"/>
      <c r="J9" s="180"/>
      <c r="K9" s="203"/>
      <c r="L9" s="93"/>
      <c r="M9" s="93"/>
      <c r="N9" s="93"/>
      <c r="O9" s="114"/>
      <c r="P9" s="214"/>
      <c r="Q9" s="93"/>
      <c r="R9" s="93"/>
      <c r="S9" s="93"/>
      <c r="T9" s="50" t="b">
        <v>0</v>
      </c>
      <c r="U9" s="51" t="s">
        <v>170</v>
      </c>
      <c r="V9" s="50" t="b">
        <f>IF(Blanco=TRUE,FALSE,IF(Trofeo7=TRUE,#N/A,FALSE))</f>
        <v>0</v>
      </c>
    </row>
    <row r="10" spans="1:24" ht="15.95" customHeight="1" x14ac:dyDescent="0.2">
      <c r="A10" s="2">
        <v>8</v>
      </c>
      <c r="O10" s="217"/>
      <c r="P10" s="198"/>
      <c r="Q10" s="93"/>
      <c r="R10" s="93"/>
      <c r="S10" s="93"/>
      <c r="T10" s="50" t="b">
        <v>0</v>
      </c>
      <c r="U10" s="51" t="s">
        <v>171</v>
      </c>
      <c r="V10" s="50" t="b">
        <f>IF(Blanco=TRUE,FALSE,IF(Trofeo8=TRUE,#N/A,FALSE))</f>
        <v>0</v>
      </c>
    </row>
    <row r="11" spans="1:24" ht="15.95" customHeight="1" x14ac:dyDescent="0.2">
      <c r="A11" s="89">
        <v>9</v>
      </c>
      <c r="B11" s="90"/>
      <c r="C11" s="90"/>
      <c r="D11" s="90"/>
      <c r="E11" s="210"/>
      <c r="F11" s="90"/>
      <c r="G11" s="90"/>
      <c r="H11" s="210"/>
      <c r="I11" s="211"/>
      <c r="J11" s="180"/>
      <c r="K11" s="89"/>
      <c r="L11" s="93"/>
      <c r="M11" s="93"/>
      <c r="N11" s="93"/>
      <c r="O11" s="93"/>
      <c r="P11" s="214"/>
      <c r="Q11" s="93"/>
      <c r="R11" s="93"/>
      <c r="S11" s="93"/>
      <c r="T11" s="50" t="b">
        <v>0</v>
      </c>
      <c r="U11" s="51" t="s">
        <v>172</v>
      </c>
      <c r="V11" s="50" t="b">
        <f>IF(Blanco=TRUE,FALSE,IF(Trofeo9=TRUE,#N/A,FALSE))</f>
        <v>0</v>
      </c>
    </row>
    <row r="12" spans="1:24" ht="15.95" customHeight="1" x14ac:dyDescent="0.2">
      <c r="A12" s="2">
        <v>10</v>
      </c>
      <c r="C12" s="90"/>
      <c r="D12" s="201"/>
      <c r="E12" s="91"/>
      <c r="F12" s="90"/>
      <c r="G12" s="90"/>
      <c r="H12" s="202"/>
      <c r="I12" s="203"/>
      <c r="J12" s="180"/>
      <c r="K12" s="89"/>
      <c r="L12" s="93"/>
      <c r="M12" s="93"/>
      <c r="N12" s="93"/>
      <c r="O12" s="114"/>
      <c r="P12" s="214"/>
      <c r="Q12" s="93"/>
      <c r="R12" s="93"/>
      <c r="S12" s="93"/>
      <c r="T12" s="50" t="b">
        <v>0</v>
      </c>
      <c r="U12" s="51" t="s">
        <v>173</v>
      </c>
      <c r="V12" s="50" t="b">
        <f>IF(Blanco=TRUE,FALSE,IF(Trofeo10=TRUE,#N/A,FALSE))</f>
        <v>0</v>
      </c>
    </row>
    <row r="13" spans="1:24" x14ac:dyDescent="0.2">
      <c r="C13" s="90"/>
      <c r="D13" s="90"/>
      <c r="E13" s="91"/>
      <c r="F13" s="90"/>
      <c r="G13" s="90"/>
      <c r="H13" s="89"/>
      <c r="I13" s="89"/>
      <c r="J13" s="92"/>
      <c r="P13" s="129"/>
      <c r="T13" s="50" t="b">
        <v>0</v>
      </c>
      <c r="U13" s="51" t="s">
        <v>43</v>
      </c>
      <c r="V13" s="50" t="b">
        <f>IF(Blanco=TRUE,FALSE,IF(España=TRUE,#N/A,FALSE))</f>
        <v>0</v>
      </c>
    </row>
    <row r="14" spans="1:24" x14ac:dyDescent="0.2">
      <c r="P14" s="129"/>
      <c r="T14" s="50" t="b">
        <v>0</v>
      </c>
      <c r="U14" s="51" t="s">
        <v>44</v>
      </c>
      <c r="V14" s="50" t="b">
        <f>IF(Blanco=TRUE,FALSE,IF(Autonomico=TRUE,#N/A,FALSE))</f>
        <v>0</v>
      </c>
    </row>
    <row r="15" spans="1:24" x14ac:dyDescent="0.2">
      <c r="P15" s="129"/>
      <c r="T15" s="50" t="b">
        <v>0</v>
      </c>
      <c r="U15" s="51" t="s">
        <v>45</v>
      </c>
      <c r="V15" s="50" t="b">
        <f>IF(Blanco=TRUE,FALSE,IF(Clasicos=TRUE,#N/A,FALSE))</f>
        <v>0</v>
      </c>
    </row>
    <row r="16" spans="1:24" x14ac:dyDescent="0.2">
      <c r="T16" s="128" t="b">
        <v>0</v>
      </c>
      <c r="U16" s="51" t="s">
        <v>56</v>
      </c>
    </row>
    <row r="17" spans="1:28" x14ac:dyDescent="0.2">
      <c r="A17" s="89">
        <v>2</v>
      </c>
      <c r="B17" s="204"/>
      <c r="C17" s="204"/>
      <c r="D17" s="204"/>
      <c r="E17" s="205"/>
      <c r="F17" s="204"/>
      <c r="G17" s="204"/>
      <c r="H17" s="205"/>
      <c r="I17" s="205"/>
      <c r="J17" s="206"/>
      <c r="K17" s="205"/>
      <c r="L17" s="207"/>
      <c r="M17" s="207"/>
      <c r="N17" s="207"/>
      <c r="O17" s="207"/>
      <c r="P17" s="215"/>
      <c r="T17" s="50" t="b">
        <v>0</v>
      </c>
      <c r="U17" s="51" t="s">
        <v>174</v>
      </c>
      <c r="V17" s="50" t="str">
        <f>IF(IVA=TRUE,16/100,"")</f>
        <v/>
      </c>
    </row>
    <row r="18" spans="1:28" x14ac:dyDescent="0.2">
      <c r="A18" s="89">
        <v>3</v>
      </c>
      <c r="B18" s="204"/>
      <c r="C18" s="204"/>
      <c r="D18" s="204"/>
      <c r="E18" s="205"/>
      <c r="F18" s="204"/>
      <c r="G18" s="204"/>
      <c r="H18" s="212"/>
      <c r="I18" s="205"/>
      <c r="J18" s="206"/>
      <c r="K18" s="205"/>
      <c r="L18" s="207"/>
      <c r="M18" s="207"/>
      <c r="N18" s="207"/>
      <c r="O18" s="207"/>
      <c r="P18" s="215"/>
      <c r="T18" s="50">
        <v>2</v>
      </c>
      <c r="U18" s="51" t="s">
        <v>46</v>
      </c>
    </row>
    <row r="19" spans="1:28" x14ac:dyDescent="0.2">
      <c r="A19" s="89">
        <v>10</v>
      </c>
      <c r="B19" s="90"/>
      <c r="C19" s="90"/>
      <c r="D19" s="90"/>
      <c r="E19" s="91"/>
      <c r="F19" s="90"/>
      <c r="G19" s="90"/>
      <c r="H19" s="213"/>
      <c r="I19" s="89"/>
      <c r="J19" s="189"/>
      <c r="K19" s="89"/>
      <c r="L19" s="93"/>
      <c r="M19" s="93"/>
      <c r="N19" s="93"/>
      <c r="O19" s="190"/>
      <c r="P19" s="216"/>
    </row>
    <row r="20" spans="1:28" x14ac:dyDescent="0.2">
      <c r="T20" s="50">
        <v>1</v>
      </c>
      <c r="U20" s="51">
        <v>1</v>
      </c>
      <c r="V20" s="50" t="s">
        <v>209</v>
      </c>
      <c r="X20" t="s">
        <v>214</v>
      </c>
    </row>
    <row r="21" spans="1:28" x14ac:dyDescent="0.2">
      <c r="U21" s="51">
        <v>2</v>
      </c>
      <c r="V21" s="50" t="s">
        <v>210</v>
      </c>
      <c r="X21" t="s">
        <v>215</v>
      </c>
    </row>
    <row r="22" spans="1:28" x14ac:dyDescent="0.2">
      <c r="U22" s="51">
        <v>3</v>
      </c>
      <c r="V22" s="50" t="s">
        <v>211</v>
      </c>
      <c r="X22" t="s">
        <v>216</v>
      </c>
    </row>
    <row r="23" spans="1:28" x14ac:dyDescent="0.2">
      <c r="U23" s="51">
        <v>4</v>
      </c>
      <c r="V23" s="50" t="s">
        <v>212</v>
      </c>
      <c r="X23" t="s">
        <v>217</v>
      </c>
    </row>
    <row r="24" spans="1:28" x14ac:dyDescent="0.2">
      <c r="Q24" s="132" t="b">
        <v>0</v>
      </c>
      <c r="U24" s="51">
        <v>5</v>
      </c>
      <c r="V24" s="50" t="s">
        <v>213</v>
      </c>
      <c r="X24" t="s">
        <v>218</v>
      </c>
    </row>
    <row r="27" spans="1:28" x14ac:dyDescent="0.2">
      <c r="R27" s="120">
        <v>1</v>
      </c>
      <c r="S27" s="120" t="s">
        <v>238</v>
      </c>
      <c r="T27" s="120"/>
      <c r="U27" s="140"/>
      <c r="V27" s="141" t="s">
        <v>14</v>
      </c>
      <c r="W27" s="141"/>
      <c r="X27" s="50"/>
    </row>
    <row r="28" spans="1:28" x14ac:dyDescent="0.2">
      <c r="R28" s="130"/>
      <c r="S28" s="127"/>
      <c r="T28" s="130"/>
      <c r="U28" s="140">
        <v>1</v>
      </c>
      <c r="V28" s="141" t="s">
        <v>223</v>
      </c>
      <c r="W28" s="141" t="s">
        <v>37</v>
      </c>
      <c r="X28" s="86" t="s">
        <v>37</v>
      </c>
    </row>
    <row r="29" spans="1:28" x14ac:dyDescent="0.2">
      <c r="R29" s="130"/>
      <c r="S29" s="127"/>
      <c r="T29" s="130"/>
      <c r="U29" s="140">
        <v>2</v>
      </c>
      <c r="V29" s="141" t="s">
        <v>298</v>
      </c>
      <c r="W29" s="141" t="s">
        <v>304</v>
      </c>
      <c r="X29" s="86"/>
      <c r="Z29" s="184" t="s">
        <v>267</v>
      </c>
      <c r="AA29" s="139">
        <v>1</v>
      </c>
      <c r="AB29" s="142"/>
    </row>
    <row r="30" spans="1:28" x14ac:dyDescent="0.2">
      <c r="T30" s="121" t="s">
        <v>14</v>
      </c>
      <c r="U30" s="140">
        <v>3</v>
      </c>
      <c r="V30" s="141" t="s">
        <v>179</v>
      </c>
      <c r="W30" s="141" t="s">
        <v>305</v>
      </c>
      <c r="X30" s="86"/>
      <c r="Z30" s="142">
        <v>1</v>
      </c>
      <c r="AA30" s="142" t="s">
        <v>268</v>
      </c>
      <c r="AB30" s="139"/>
    </row>
    <row r="31" spans="1:28" x14ac:dyDescent="0.2">
      <c r="T31" s="126">
        <v>3</v>
      </c>
      <c r="U31" s="140">
        <v>4</v>
      </c>
      <c r="V31" s="141" t="s">
        <v>299</v>
      </c>
      <c r="W31" s="141" t="s">
        <v>306</v>
      </c>
      <c r="X31" s="86"/>
      <c r="Z31" s="142">
        <v>2</v>
      </c>
      <c r="AA31" s="142"/>
      <c r="AB31" s="142"/>
    </row>
    <row r="32" spans="1:28" x14ac:dyDescent="0.2">
      <c r="U32" s="140">
        <v>5</v>
      </c>
      <c r="V32" s="141" t="s">
        <v>300</v>
      </c>
      <c r="W32" s="141" t="s">
        <v>307</v>
      </c>
      <c r="X32" s="86"/>
      <c r="Z32" s="142">
        <v>3</v>
      </c>
      <c r="AA32" s="142"/>
      <c r="AB32" s="142"/>
    </row>
    <row r="33" spans="18:28" x14ac:dyDescent="0.2">
      <c r="U33" s="140">
        <v>6</v>
      </c>
      <c r="V33" s="141" t="s">
        <v>301</v>
      </c>
      <c r="W33" s="141" t="s">
        <v>308</v>
      </c>
      <c r="X33" s="86"/>
      <c r="Z33" s="142">
        <v>4</v>
      </c>
      <c r="AA33" s="142"/>
      <c r="AB33" s="142"/>
    </row>
    <row r="34" spans="18:28" x14ac:dyDescent="0.2">
      <c r="T34" s="138" t="s">
        <v>239</v>
      </c>
      <c r="U34" s="140">
        <v>7</v>
      </c>
      <c r="V34" s="141" t="s">
        <v>302</v>
      </c>
      <c r="W34" s="141" t="s">
        <v>309</v>
      </c>
      <c r="X34" s="86"/>
      <c r="Z34" s="142">
        <v>5</v>
      </c>
      <c r="AA34" s="142"/>
      <c r="AB34" s="142"/>
    </row>
    <row r="35" spans="18:28" x14ac:dyDescent="0.2">
      <c r="T35" s="142">
        <f>IF(cc&lt;=1400,1,IF(cc&lt;=1600,2,IF(cc&lt;=2000,3,4)))</f>
        <v>1</v>
      </c>
      <c r="U35" s="140">
        <v>8</v>
      </c>
      <c r="V35" s="141" t="s">
        <v>303</v>
      </c>
      <c r="W35" s="141" t="s">
        <v>310</v>
      </c>
      <c r="X35" s="86"/>
      <c r="Z35" s="142">
        <v>6</v>
      </c>
      <c r="AA35" s="142"/>
      <c r="AB35" s="142"/>
    </row>
    <row r="36" spans="18:28" x14ac:dyDescent="0.2">
      <c r="T36" s="138" t="s">
        <v>242</v>
      </c>
      <c r="U36" s="140">
        <v>9</v>
      </c>
      <c r="V36" s="141"/>
      <c r="W36" s="141"/>
      <c r="X36" s="86"/>
      <c r="Z36" s="142">
        <v>7</v>
      </c>
      <c r="AA36" s="142"/>
      <c r="AB36" s="142"/>
    </row>
    <row r="37" spans="18:28" x14ac:dyDescent="0.2">
      <c r="T37" s="142">
        <f>IF(cc&lt;=1600,1,IF(cc&lt;=2000,2,3))</f>
        <v>1</v>
      </c>
      <c r="U37" s="140">
        <v>10</v>
      </c>
      <c r="V37" s="141"/>
      <c r="W37" s="141"/>
      <c r="X37" s="86"/>
      <c r="Z37" s="142">
        <v>8</v>
      </c>
      <c r="AA37" s="142"/>
      <c r="AB37" s="142"/>
    </row>
    <row r="38" spans="18:28" x14ac:dyDescent="0.2">
      <c r="T38" s="139" t="s">
        <v>241</v>
      </c>
      <c r="U38" s="140">
        <v>11</v>
      </c>
      <c r="V38" s="197"/>
      <c r="W38" s="197"/>
      <c r="X38" s="86"/>
      <c r="Z38" s="142">
        <v>9</v>
      </c>
      <c r="AA38" s="142"/>
      <c r="AB38" s="142"/>
    </row>
    <row r="39" spans="18:28" x14ac:dyDescent="0.2">
      <c r="T39" s="139"/>
      <c r="U39" s="140">
        <v>12</v>
      </c>
      <c r="V39" s="141"/>
      <c r="W39" s="141"/>
      <c r="X39" s="86"/>
      <c r="Z39" s="142">
        <v>10</v>
      </c>
      <c r="AA39" s="142"/>
      <c r="AB39" s="142"/>
    </row>
    <row r="40" spans="18:28" x14ac:dyDescent="0.2">
      <c r="T40" s="50" t="s">
        <v>274</v>
      </c>
      <c r="U40" s="140">
        <v>13</v>
      </c>
      <c r="V40" s="141"/>
      <c r="W40" s="141"/>
      <c r="X40" s="86"/>
      <c r="Y40" s="50"/>
      <c r="Z40" s="50"/>
    </row>
    <row r="41" spans="18:28" x14ac:dyDescent="0.2">
      <c r="R41" t="s">
        <v>240</v>
      </c>
      <c r="U41" s="140">
        <v>14</v>
      </c>
      <c r="V41" s="218"/>
      <c r="W41" s="141"/>
    </row>
    <row r="42" spans="18:28" x14ac:dyDescent="0.2">
      <c r="U42" s="140">
        <v>15</v>
      </c>
      <c r="V42" s="141"/>
      <c r="W42" s="141"/>
    </row>
    <row r="43" spans="18:28" x14ac:dyDescent="0.2">
      <c r="R43" t="str">
        <f>IF(cc&lt;=1400,"1")</f>
        <v>1</v>
      </c>
      <c r="U43" s="140">
        <v>16</v>
      </c>
      <c r="V43" s="141"/>
      <c r="W43" s="141"/>
    </row>
    <row r="44" spans="18:28" x14ac:dyDescent="0.2">
      <c r="U44" s="140">
        <v>17</v>
      </c>
      <c r="V44" s="141"/>
      <c r="W44" s="141"/>
    </row>
    <row r="51" spans="20:26" x14ac:dyDescent="0.2">
      <c r="U51" s="143">
        <v>1</v>
      </c>
      <c r="V51" s="143">
        <v>2</v>
      </c>
      <c r="W51" s="143">
        <v>3</v>
      </c>
      <c r="X51" s="185">
        <v>4</v>
      </c>
    </row>
    <row r="52" spans="20:26" x14ac:dyDescent="0.2">
      <c r="T52" s="143">
        <v>1</v>
      </c>
      <c r="U52" s="50"/>
      <c r="X52" s="186"/>
    </row>
    <row r="53" spans="20:26" x14ac:dyDescent="0.2">
      <c r="T53" s="143">
        <v>2</v>
      </c>
      <c r="U53" s="50"/>
      <c r="X53" s="119"/>
    </row>
    <row r="54" spans="20:26" x14ac:dyDescent="0.2">
      <c r="T54" s="143">
        <v>3</v>
      </c>
      <c r="U54" s="187"/>
      <c r="V54" s="187"/>
      <c r="X54" s="50"/>
    </row>
    <row r="55" spans="20:26" x14ac:dyDescent="0.2">
      <c r="T55" s="143">
        <v>4</v>
      </c>
      <c r="U55" s="187"/>
      <c r="V55" s="187"/>
      <c r="X55" s="50"/>
    </row>
    <row r="56" spans="20:26" x14ac:dyDescent="0.2">
      <c r="T56" s="143">
        <v>5</v>
      </c>
      <c r="U56" s="187"/>
      <c r="V56" s="187"/>
      <c r="X56" s="50"/>
    </row>
    <row r="57" spans="20:26" x14ac:dyDescent="0.2">
      <c r="T57" s="143">
        <v>6</v>
      </c>
      <c r="U57" s="142"/>
      <c r="X57" s="50"/>
    </row>
    <row r="58" spans="20:26" x14ac:dyDescent="0.2">
      <c r="T58" s="143">
        <v>7</v>
      </c>
      <c r="U58" s="142"/>
      <c r="X58" s="50"/>
    </row>
    <row r="59" spans="20:26" x14ac:dyDescent="0.2">
      <c r="T59" s="143">
        <v>8</v>
      </c>
      <c r="U59" s="187"/>
      <c r="V59" s="187"/>
      <c r="X59" s="50"/>
    </row>
    <row r="60" spans="20:26" x14ac:dyDescent="0.2">
      <c r="T60" s="143">
        <v>9</v>
      </c>
      <c r="U60" s="187"/>
      <c r="X60" s="142"/>
    </row>
    <row r="61" spans="20:26" x14ac:dyDescent="0.2">
      <c r="T61" s="50">
        <v>10</v>
      </c>
      <c r="U61" s="187"/>
      <c r="V61" s="187"/>
      <c r="X61" s="50"/>
      <c r="Y61" s="50"/>
      <c r="Z61" s="50"/>
    </row>
    <row r="62" spans="20:26" x14ac:dyDescent="0.2">
      <c r="T62" s="50">
        <v>11</v>
      </c>
      <c r="U62" s="142"/>
      <c r="X62" s="50"/>
    </row>
    <row r="63" spans="20:26" x14ac:dyDescent="0.2">
      <c r="T63" s="50">
        <v>12</v>
      </c>
      <c r="U63" s="142"/>
      <c r="X63" s="50"/>
    </row>
    <row r="64" spans="20:26" x14ac:dyDescent="0.2">
      <c r="T64" s="50">
        <v>13</v>
      </c>
      <c r="U64" s="142"/>
      <c r="X64" s="50"/>
    </row>
  </sheetData>
  <mergeCells count="3">
    <mergeCell ref="A1:K1"/>
    <mergeCell ref="L1:N1"/>
    <mergeCell ref="O1:Q1"/>
  </mergeCells>
  <phoneticPr fontId="25" type="noConversion"/>
  <hyperlinks>
    <hyperlink ref="J3" r:id="rId1"/>
    <hyperlink ref="J4" r:id="rId2"/>
    <hyperlink ref="J5" r:id="rId3"/>
  </hyperlinks>
  <pageMargins left="0.75" right="0.75" top="1" bottom="1" header="0" footer="0"/>
  <pageSetup paperSize="9" orientation="portrait"/>
  <cellWatches>
    <cellWatch r="T59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41</vt:i4>
      </vt:variant>
    </vt:vector>
  </HeadingPairs>
  <TitlesOfParts>
    <vt:vector size="45" baseType="lpstr">
      <vt:lpstr> Boletín de Inscripción </vt:lpstr>
      <vt:lpstr>Exportacion</vt:lpstr>
      <vt:lpstr> Derechos de Inscripción </vt:lpstr>
      <vt:lpstr> Datos de Organizadores 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Cierre</vt:lpstr>
      <vt:lpstr>CILINDRADA</vt:lpstr>
      <vt:lpstr>CLASE</vt:lpstr>
      <vt:lpstr>CLASEM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IVA</vt:lpstr>
      <vt:lpstr>Numrallye</vt:lpstr>
      <vt:lpstr>Opcion</vt:lpstr>
      <vt:lpstr>Opcion2</vt:lpstr>
      <vt:lpstr>Opciones</vt:lpstr>
      <vt:lpstr>Ouvreur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Pedro Pablo González Venegas</cp:lastModifiedBy>
  <cp:lastPrinted>2014-02-11T18:58:59Z</cp:lastPrinted>
  <dcterms:created xsi:type="dcterms:W3CDTF">2006-10-27T17:07:54Z</dcterms:created>
  <dcterms:modified xsi:type="dcterms:W3CDTF">2016-08-11T09:00:36Z</dcterms:modified>
</cp:coreProperties>
</file>