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00" yWindow="460" windowWidth="29540" windowHeight="28240" tabRatio="756" activeTab="0"/>
  </bookViews>
  <sheets>
    <sheet name=" Boletín de Inscripción " sheetId="1" r:id="rId1"/>
    <sheet name=" Derechos de Inscripción " sheetId="2" state="hidden" r:id="rId2"/>
    <sheet name=" Datos de Organizadores " sheetId="3" state="hidden" r:id="rId3"/>
  </sheets>
  <definedNames>
    <definedName name="Ambos">' Datos de Organizadores '!$P$28</definedName>
    <definedName name="_xlnm.Print_Area" localSheetId="0">' Boletín de Inscripción '!$C$11:$AG$154</definedName>
    <definedName name="Autonomico">' Datos de Organizadores '!$Q$14</definedName>
    <definedName name="Auxiliar">' Datos de Organizadores '!$Q$8</definedName>
    <definedName name="Blanco">' Datos de Organizadores '!$Q$16</definedName>
    <definedName name="Campeonato">' Datos de Organizadores '!$Q$28</definedName>
    <definedName name="cc">' Boletín de Inscripción '!#REF!</definedName>
    <definedName name="Cierre">' Derechos de Inscripción '!$J$32</definedName>
    <definedName name="CILINDRADA">' Boletín de Inscripción '!#REF!</definedName>
    <definedName name="CLASE">' Datos de Organizadores '!$Q$39</definedName>
    <definedName name="Clasicos">' Datos de Organizadores '!$Q$15</definedName>
    <definedName name="Derechos1">' Derechos de Inscripción '!$J$23</definedName>
    <definedName name="Derechos2">' Derechos de Inscripción '!$M$23</definedName>
    <definedName name="DHF">' Datos de Organizadores '!$Q$37</definedName>
    <definedName name="DIVISION">' Datos de Organizadores '!$Q$35</definedName>
    <definedName name="Divisiones">' Datos de Organizadores '!$R$20:$U$24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'!#REF!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'!#REF!</definedName>
    <definedName name="Efectivo">' Datos de Organizadores '!$Q$18</definedName>
    <definedName name="España">' Datos de Organizadores '!$Q$13</definedName>
    <definedName name="Fechadia">' Boletín de Inscripción '!$G$12</definedName>
    <definedName name="Fecharecepcion">' Boletín de Inscripción '!$W$25</definedName>
    <definedName name="GD">' Datos de Organizadores '!$Q$42</definedName>
    <definedName name="Grupo">' Datos de Organizadores '!$Q$31</definedName>
    <definedName name="Inicio">' Boletín de Inscripción '!#REF!</definedName>
    <definedName name="IVA">' Datos de Organizadores '!$Q$17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'!$Q$3</definedName>
    <definedName name="Opcion">' Datos de Organizadores '!$U$4</definedName>
    <definedName name="Opcion2">' Datos de Organizadores '!$U$5</definedName>
    <definedName name="Opciones">' Boletín de Inscripción '!$B$9</definedName>
    <definedName name="Ouvreur">' Datos de Organizadores '!$Q$7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'!$Q$4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'!$Q$5</definedName>
    <definedName name="Tabla_datos">' Datos de Organizadores '!$A$3:$N$8</definedName>
    <definedName name="TablaGrupos">' Datos de Organizadores '!$R$28:$U$39</definedName>
    <definedName name="Trofeo1">' Datos de Organizadores '!#REF!</definedName>
    <definedName name="Trofeo10">' Datos de Organizadores '!$Q$12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'!$Q$9</definedName>
    <definedName name="Trofeo8">' Datos de Organizadores '!$Q$10</definedName>
    <definedName name="Trofeo9">' Datos de Organizadores '!$Q$11</definedName>
    <definedName name="Turbo">' Datos de Organizadores '!$O$27</definedName>
    <definedName name="Valpubli">' Datos de Organizadores '!$S$4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71" author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rFont val="Calibri"/>
            <family val="2"/>
          </rPr>
          <t xml:space="preserve">
Dato obligatorio: </t>
        </r>
        <r>
          <rPr>
            <sz val="9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rFont val="Tahoma"/>
            <family val="2"/>
          </rPr>
          <t xml:space="preserve">
</t>
        </r>
      </text>
    </comment>
    <comment ref="G71" author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rFont val="Calibri"/>
            <family val="2"/>
          </rPr>
          <t xml:space="preserve">
Dato obligatorio: </t>
        </r>
        <r>
          <rPr>
            <sz val="9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<sst xmlns="http://schemas.openxmlformats.org/spreadsheetml/2006/main" count="410" uniqueCount="248">
  <si>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</si>
  <si>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</si>
  <si>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</si>
  <si>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</si>
  <si>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</si>
  <si>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</si>
  <si>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</si>
  <si>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</si>
  <si>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Teléfono:</t>
  </si>
  <si>
    <t>FAX:</t>
  </si>
  <si>
    <t>e_mail: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</si>
  <si>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</si>
  <si>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</si>
  <si>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</si>
  <si>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</si>
  <si>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</si>
  <si>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</si>
  <si>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</si>
  <si>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</si>
  <si>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</si>
  <si>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</si>
  <si>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</si>
  <si>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</si>
  <si>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</si>
  <si>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</si>
  <si>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</si>
  <si>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</si>
  <si>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</si>
  <si>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</si>
  <si>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</si>
  <si>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</si>
  <si>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</si>
  <si>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</si>
  <si>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</si>
  <si>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</si>
  <si>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</si>
  <si>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</si>
  <si>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</si>
  <si>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</si>
  <si>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</si>
  <si>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</si>
  <si>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</si>
  <si>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</si>
  <si>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</si>
  <si>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</si>
  <si>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</si>
  <si>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</si>
  <si>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</si>
  <si>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</si>
  <si>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</si>
  <si>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</si>
  <si>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</si>
  <si>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</si>
  <si>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</si>
  <si>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Trofeo7</t>
  </si>
  <si>
    <t>Trofeo8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</si>
  <si>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</si>
  <si>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</si>
  <si>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</si>
  <si>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</si>
  <si>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</si>
  <si>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</si>
  <si>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</si>
  <si>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</si>
  <si>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</si>
  <si>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</si>
  <si>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</si>
  <si>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</si>
  <si>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</si>
  <si>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</si>
  <si>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</si>
  <si>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</si>
  <si>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</si>
  <si>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</si>
  <si>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</si>
  <si>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</si>
  <si>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</si>
  <si>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</si>
  <si>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</si>
  <si>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</si>
  <si>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</si>
  <si>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</si>
  <si>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</si>
  <si>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</si>
  <si>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</si>
  <si>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</si>
  <si>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CADIZ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</si>
  <si>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</si>
  <si>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</si>
  <si>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</si>
  <si>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</si>
  <si>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</si>
  <si>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</si>
  <si>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</si>
  <si>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TURBO</t>
  </si>
  <si>
    <t>Division</t>
  </si>
  <si>
    <t>IV</t>
  </si>
  <si>
    <t>V</t>
  </si>
  <si>
    <t>DIVISION</t>
  </si>
  <si>
    <t>CLASE</t>
  </si>
  <si>
    <t>Division H</t>
  </si>
  <si>
    <t>DERECHOS DE INSCRIPCIÓN</t>
  </si>
  <si>
    <t>VEHICULO</t>
  </si>
  <si>
    <t>EQUIPAMIENTO DE SEGURIDAD Y VERIFICACIONES TÉCNICAS</t>
  </si>
  <si>
    <t>Norma</t>
  </si>
  <si>
    <t>EQUIPAMIENTO DEL VEHICULO</t>
  </si>
  <si>
    <t>Nº Homol</t>
  </si>
  <si>
    <t>F. Fabrica</t>
  </si>
  <si>
    <t>///  A PARTIR DE AQUÍ RELLENAR EN LAS VERIFICACIONES POR LOS COMISARIOS TECNICOS   ///</t>
  </si>
  <si>
    <t>Aspecto Carroceria</t>
  </si>
  <si>
    <t>Numeros</t>
  </si>
  <si>
    <t>Neumaticos</t>
  </si>
  <si>
    <t>Observaciones</t>
  </si>
  <si>
    <t>Comisario Tecnico Oc__________AN</t>
  </si>
  <si>
    <t>0081</t>
  </si>
  <si>
    <t>0001183321</t>
  </si>
  <si>
    <t>ESC. SUR</t>
  </si>
  <si>
    <t>APARTADO DE CORREOS 242</t>
  </si>
  <si>
    <t>11100</t>
  </si>
  <si>
    <t>SAN FERNANDO</t>
  </si>
  <si>
    <t>956 - 590.598</t>
  </si>
  <si>
    <t>inscripcion@escuderiasur.net</t>
  </si>
  <si>
    <t>FECHA DE CIERRE</t>
  </si>
  <si>
    <t>GRUPO</t>
  </si>
  <si>
    <t>HISTORICOS</t>
  </si>
  <si>
    <t xml:space="preserve">Seleccionar Grupo </t>
  </si>
  <si>
    <t>Gr A</t>
  </si>
  <si>
    <t>Gr N</t>
  </si>
  <si>
    <t>Gr F2</t>
  </si>
  <si>
    <t>F2</t>
  </si>
  <si>
    <t>Gr B</t>
  </si>
  <si>
    <t>B</t>
  </si>
  <si>
    <t>Gr I</t>
  </si>
  <si>
    <t>Gr II</t>
  </si>
  <si>
    <t>Gr III</t>
  </si>
  <si>
    <t>Gr IV</t>
  </si>
  <si>
    <t>Gr V</t>
  </si>
  <si>
    <t>*Para realizar las Verif. Técnicas, este documento debe de estar completamente relleno y firmado OBLIGATORIAMENTE</t>
  </si>
  <si>
    <t>AC BALCON ALMANZORA</t>
  </si>
  <si>
    <t>acbdalmanzora@hotmail.com</t>
  </si>
  <si>
    <t>Avda. de Circunvalación nº 12</t>
  </si>
  <si>
    <t>04877</t>
  </si>
  <si>
    <t>SOMONTIN</t>
  </si>
  <si>
    <t>info@codea.es</t>
  </si>
  <si>
    <t>7418</t>
  </si>
  <si>
    <t>61</t>
  </si>
  <si>
    <t>DESPUES CIERRE</t>
  </si>
  <si>
    <t>Nº CUENTA BANCARIA B. Sabadell (IBAN ES74)</t>
  </si>
  <si>
    <t>MALAGA</t>
  </si>
  <si>
    <t>CD CODA</t>
  </si>
  <si>
    <t>POLG SANTA OLALLA</t>
  </si>
  <si>
    <t>CAMPOHERMOSO</t>
  </si>
  <si>
    <t>CD CLUB CORTES RACING</t>
  </si>
  <si>
    <t>Urb. Los Rosales, 14</t>
  </si>
  <si>
    <t>CORTES DE LA FRA.</t>
  </si>
  <si>
    <t>627 225 462</t>
  </si>
  <si>
    <t>clubcortesracing@gmail.com</t>
  </si>
  <si>
    <t>FAX</t>
  </si>
  <si>
    <t>IV Cronometrada a Laroya</t>
  </si>
  <si>
    <t>04000</t>
  </si>
  <si>
    <t>V Cronometrada al Balcón del Almanzora</t>
  </si>
  <si>
    <t>III Cronometrada Cabezas Rubias</t>
  </si>
  <si>
    <t>VI</t>
  </si>
  <si>
    <t>II Cronometrada a Sierro</t>
  </si>
  <si>
    <t>I Cronometrada de El Purche</t>
  </si>
  <si>
    <t>AUTOMOVIL CLUB GRANADA 2001</t>
  </si>
  <si>
    <t>VII Cronometrada de Cortes</t>
  </si>
  <si>
    <t>VII Cronometrada de La Rábita</t>
  </si>
  <si>
    <t>III Cronometrada a Sierro</t>
  </si>
  <si>
    <t>I Cronometrada Villa de Colomera</t>
  </si>
  <si>
    <t>Calle Luis Buñuel 22</t>
  </si>
  <si>
    <t>18197</t>
  </si>
  <si>
    <t>PULIANAS</t>
  </si>
  <si>
    <t>GRANADA</t>
  </si>
  <si>
    <t>a.c.granada2001@gmail.com</t>
  </si>
  <si>
    <t>PRECIO1</t>
  </si>
  <si>
    <t>PRECIO2</t>
  </si>
  <si>
    <t>En Verificaciones Administrativas                               Firma del Consursante o representante</t>
  </si>
  <si>
    <r>
      <t>Campeonato de Andalucia                                                              CRONOMETRADAS</t>
    </r>
    <r>
      <rPr>
        <b/>
        <sz val="18"/>
        <rFont val="Tahoma"/>
        <family val="2"/>
      </rPr>
      <t xml:space="preserve"> 2017</t>
    </r>
  </si>
  <si>
    <t>Guarde esta solicitud de inscripción una vez rellenada, pues la misma le servirá para cualquier prueba del Campeonato de Andalucia 2017 simplemente con seleccionar la prueba en cuestión y evitando el tener que rellenar nuevamente aquellos datos personales o del vehículo que no hayan sufrido modificaciones  de  una prueba a otra.</t>
  </si>
  <si>
    <t>Toda modificación o sustirucion de alguno de estos elementos, deberá ser comunicado por el concursante al Delegado Tecnico</t>
  </si>
  <si>
    <t>OBLIGATORIO RELLENAR POR EL EQUIPO</t>
  </si>
  <si>
    <t>EQUIPACION RESERVA</t>
  </si>
  <si>
    <t>RS.</t>
  </si>
  <si>
    <t>/</t>
  </si>
  <si>
    <t>KARTING 2017</t>
  </si>
  <si>
    <t>INDIVIDUAL</t>
  </si>
  <si>
    <t>CARRILLO</t>
  </si>
  <si>
    <t>HARO</t>
  </si>
  <si>
    <t>JOSE ANTONIO</t>
  </si>
  <si>
    <t>COLECTIVO</t>
  </si>
  <si>
    <t>Nombre del Concursante</t>
  </si>
  <si>
    <t>Representante:</t>
  </si>
  <si>
    <t>NIF / CIF:</t>
  </si>
  <si>
    <t>Copia:</t>
  </si>
  <si>
    <t>Móvil</t>
  </si>
  <si>
    <t>DATOS del KART</t>
  </si>
  <si>
    <t>Chasis</t>
  </si>
  <si>
    <t>Motor</t>
  </si>
  <si>
    <t>OPEN MAXTER</t>
  </si>
  <si>
    <t>ALEVIN</t>
  </si>
  <si>
    <t>CADETE</t>
  </si>
  <si>
    <t>JUNIOR</t>
  </si>
  <si>
    <t>SENIOR</t>
  </si>
  <si>
    <t>KZ2</t>
  </si>
  <si>
    <t>CATEGORIA DEL PILOTO</t>
  </si>
  <si>
    <t>Categoria del Piloto (Seleccionar de la Lista)</t>
  </si>
  <si>
    <t>4-5 MARZO - CARTAYA</t>
  </si>
  <si>
    <t>Federación Andaluza de Automovilismo</t>
  </si>
  <si>
    <t>C/ Santo Domingo, 22 Local 1 Edificio Almería</t>
  </si>
  <si>
    <t>11402</t>
  </si>
  <si>
    <t>JEREZ DE LA FRONTERA</t>
  </si>
  <si>
    <t>956 038 586</t>
  </si>
  <si>
    <t>956 038 587</t>
  </si>
  <si>
    <t>faa@faa.net</t>
  </si>
  <si>
    <t>8-9 ABRIL - CAMPILLOS</t>
  </si>
  <si>
    <t>20-21 MAYO - CONIL</t>
  </si>
  <si>
    <t>17-18 JUNIO - ALCALA DEL RIO</t>
  </si>
  <si>
    <t>22-23 JULIO - CAMPILLOS</t>
  </si>
  <si>
    <t>23-24 - SEPTIEMBRE - JEREZ (TROFEO PACO MELERO)</t>
  </si>
  <si>
    <t>11-12 NOMIEMBRE - VILLAFRANCA</t>
  </si>
  <si>
    <t>2-3 DICIEMBRE - CARRERA DE CAMPEONES (ALMERIA)</t>
  </si>
  <si>
    <t>Marca Aceite</t>
  </si>
  <si>
    <t>% Mezcla</t>
  </si>
  <si>
    <t>OP</t>
  </si>
  <si>
    <t>ALE</t>
  </si>
  <si>
    <t>CAD</t>
  </si>
  <si>
    <t>JR</t>
  </si>
  <si>
    <t>SR</t>
  </si>
  <si>
    <t>KZ</t>
  </si>
  <si>
    <r>
      <t xml:space="preserve">Mono  </t>
    </r>
    <r>
      <rPr>
        <sz val="9"/>
        <color indexed="8"/>
        <rFont val="Tahoma"/>
        <family val="2"/>
      </rPr>
      <t>(Nº Homologación CIK)</t>
    </r>
  </si>
  <si>
    <t>COMPETIDOR</t>
  </si>
  <si>
    <r>
      <t>Botas / Guantes</t>
    </r>
    <r>
      <rPr>
        <sz val="9"/>
        <color indexed="8"/>
        <rFont val="Tahoma"/>
        <family val="2"/>
      </rPr>
      <t xml:space="preserve"> (Norma CIK)</t>
    </r>
  </si>
  <si>
    <r>
      <t xml:space="preserve">  Casco</t>
    </r>
    <r>
      <rPr>
        <b/>
        <sz val="7"/>
        <color indexed="9"/>
        <rFont val="Tahoma"/>
        <family val="2"/>
      </rPr>
      <t xml:space="preserve"> CMR / CIK                                                                                                          </t>
    </r>
  </si>
  <si>
    <t>HANS</t>
  </si>
  <si>
    <t>COLLARIN</t>
  </si>
  <si>
    <t>MODELO</t>
  </si>
  <si>
    <t>MOTOR</t>
  </si>
  <si>
    <t>1º MOTOR</t>
  </si>
  <si>
    <t>2º MOTOR</t>
  </si>
  <si>
    <t>CHASIS</t>
  </si>
  <si>
    <t>1º CHASIS</t>
  </si>
  <si>
    <t>Nº Serie</t>
  </si>
  <si>
    <t>ACEITE</t>
  </si>
  <si>
    <t>MARCA</t>
  </si>
  <si>
    <t>%</t>
  </si>
  <si>
    <t>Asiento</t>
  </si>
  <si>
    <t>Firma Piloto/Representante (Verificaciones Técnicas)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</si>
</sst>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\ \ @"/>
    <numFmt numFmtId="181" formatCode="\ @"/>
    <numFmt numFmtId="182" formatCode="#,##0.00\ &quot;€&quot;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\ \€\ "/>
    <numFmt numFmtId="189" formatCode="#,##0.00\ "/>
    <numFmt numFmtId="190" formatCode="00000"/>
    <numFmt numFmtId="191" formatCode="@\ \ \ "/>
    <numFmt numFmtId="192" formatCode="\ \ \ @"/>
    <numFmt numFmtId="193" formatCode="0000"/>
    <numFmt numFmtId="194" formatCode="[$-C0A]dddd\,\ dd&quot; de &quot;mmmm&quot; de &quot;yyyy"/>
    <numFmt numFmtId="195" formatCode="hh:mm;@"/>
    <numFmt numFmtId="196" formatCode="dd\-mm\-yyyy"/>
    <numFmt numFmtId="197" formatCode="0\ &quot;€&quot;"/>
    <numFmt numFmtId="198" formatCode="dd\-mm\-yy"/>
    <numFmt numFmtId="199" formatCode="dd\-mm\-yy;@"/>
    <numFmt numFmtId="200" formatCode="0\ \c\c"/>
    <numFmt numFmtId="201" formatCode="\ \ 0\ \c\c"/>
    <numFmt numFmtId="202" formatCode="[$-C0A]dddd\,\ dd\ mmmm\,\ yyyy"/>
    <numFmt numFmtId="203" formatCode="@@\ "/>
    <numFmt numFmtId="204" formatCode="@_?"/>
    <numFmt numFmtId="205" formatCode="@_?_@"/>
    <numFmt numFmtId="206" formatCode="@_#_@"/>
    <numFmt numFmtId="207" formatCode="h:mm;@"/>
    <numFmt numFmtId="208" formatCode="mmm\-yyyy"/>
    <numFmt numFmtId="209" formatCode="d\-m\-yy;@"/>
    <numFmt numFmtId="210" formatCode="#,##0\ &quot;€&quot;"/>
  </numFmts>
  <fonts count="10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u val="single"/>
      <sz val="10"/>
      <color indexed="36"/>
      <name val="Arial"/>
      <family val="0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 val="single"/>
      <sz val="10"/>
      <color indexed="12"/>
      <name val="Arial"/>
      <family val="0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 val="single"/>
      <sz val="9"/>
      <color indexed="62"/>
      <name val="Arial"/>
      <family val="0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b/>
      <sz val="20"/>
      <color indexed="9"/>
      <name val="Tahoma"/>
      <family val="2"/>
    </font>
    <font>
      <b/>
      <sz val="18"/>
      <color indexed="12"/>
      <name val="Tahoma"/>
      <family val="2"/>
    </font>
    <font>
      <sz val="7"/>
      <name val="Arial"/>
      <family val="0"/>
    </font>
    <font>
      <b/>
      <sz val="13"/>
      <name val="Tahoma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i/>
      <sz val="9"/>
      <color indexed="63"/>
      <name val="Tahoma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u val="single"/>
      <sz val="9"/>
      <name val="Tahoma"/>
      <family val="2"/>
    </font>
    <font>
      <sz val="13"/>
      <name val="Lucida Grande"/>
      <family val="0"/>
    </font>
    <font>
      <sz val="9"/>
      <color indexed="63"/>
      <name val="Tahoma"/>
      <family val="2"/>
    </font>
    <font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7"/>
      <color indexed="9"/>
      <name val="Tahoma"/>
      <family val="2"/>
    </font>
    <font>
      <b/>
      <i/>
      <sz val="7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21"/>
      </right>
      <top style="thin">
        <color indexed="21"/>
      </top>
      <bottom style="medium"/>
    </border>
    <border>
      <left style="thin">
        <color indexed="21"/>
      </left>
      <right style="thin">
        <color indexed="21"/>
      </right>
      <top style="thin">
        <color indexed="21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/>
      <top style="thin">
        <color indexed="21"/>
      </top>
      <bottom style="medium"/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</border>
    <border>
      <left style="thin">
        <color indexed="9"/>
      </left>
      <right style="medium"/>
      <top style="thin">
        <color indexed="21"/>
      </top>
      <bottom style="thin">
        <color indexed="2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21"/>
      </left>
      <right style="medium"/>
      <top style="thin">
        <color indexed="21"/>
      </top>
      <bottom style="thin">
        <color indexed="21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3" fillId="29" borderId="1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6" fillId="21" borderId="5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92" fillId="0" borderId="8" applyNumberFormat="0" applyFill="0" applyAlignment="0" applyProtection="0"/>
    <xf numFmtId="0" fontId="102" fillId="0" borderId="9" applyNumberFormat="0" applyFill="0" applyAlignment="0" applyProtection="0"/>
  </cellStyleXfs>
  <cellXfs count="5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33" borderId="16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0" borderId="17" xfId="0" applyNumberFormat="1" applyFont="1" applyFill="1" applyBorder="1" applyAlignment="1" applyProtection="1">
      <alignment horizontal="center" vertical="center"/>
      <protection/>
    </xf>
    <xf numFmtId="181" fontId="27" fillId="35" borderId="17" xfId="0" applyNumberFormat="1" applyFont="1" applyFill="1" applyBorder="1" applyAlignment="1" applyProtection="1">
      <alignment vertical="center"/>
      <protection/>
    </xf>
    <xf numFmtId="181" fontId="26" fillId="35" borderId="17" xfId="0" applyNumberFormat="1" applyFont="1" applyFill="1" applyBorder="1" applyAlignment="1" applyProtection="1">
      <alignment vertical="center"/>
      <protection/>
    </xf>
    <xf numFmtId="181" fontId="31" fillId="34" borderId="17" xfId="0" applyNumberFormat="1" applyFont="1" applyFill="1" applyBorder="1" applyAlignment="1" applyProtection="1">
      <alignment horizontal="left"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vertical="center"/>
      <protection hidden="1"/>
    </xf>
    <xf numFmtId="0" fontId="5" fillId="37" borderId="18" xfId="0" applyFont="1" applyFill="1" applyBorder="1" applyAlignment="1" applyProtection="1">
      <alignment vertical="center"/>
      <protection hidden="1"/>
    </xf>
    <xf numFmtId="0" fontId="5" fillId="37" borderId="12" xfId="0" applyFont="1" applyFill="1" applyBorder="1" applyAlignment="1" applyProtection="1">
      <alignment horizontal="right" vertical="center"/>
      <protection hidden="1"/>
    </xf>
    <xf numFmtId="0" fontId="5" fillId="37" borderId="12" xfId="0" applyFont="1" applyFill="1" applyBorder="1" applyAlignment="1" applyProtection="1">
      <alignment vertical="center"/>
      <protection hidden="1"/>
    </xf>
    <xf numFmtId="0" fontId="5" fillId="37" borderId="19" xfId="0" applyFont="1" applyFill="1" applyBorder="1" applyAlignment="1" applyProtection="1">
      <alignment vertical="center"/>
      <protection hidden="1"/>
    </xf>
    <xf numFmtId="0" fontId="5" fillId="37" borderId="10" xfId="0" applyFont="1" applyFill="1" applyBorder="1" applyAlignment="1" applyProtection="1">
      <alignment vertical="center"/>
      <protection hidden="1"/>
    </xf>
    <xf numFmtId="0" fontId="5" fillId="37" borderId="11" xfId="0" applyFont="1" applyFill="1" applyBorder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23" fillId="36" borderId="20" xfId="0" applyFont="1" applyFill="1" applyBorder="1" applyAlignment="1" applyProtection="1">
      <alignment vertical="center"/>
      <protection hidden="1"/>
    </xf>
    <xf numFmtId="0" fontId="1" fillId="36" borderId="20" xfId="0" applyFont="1" applyFill="1" applyBorder="1" applyAlignment="1" applyProtection="1">
      <alignment vertical="center"/>
      <protection hidden="1"/>
    </xf>
    <xf numFmtId="0" fontId="6" fillId="37" borderId="0" xfId="0" applyFont="1" applyFill="1" applyBorder="1" applyAlignment="1" applyProtection="1">
      <alignment horizontal="right" vertical="center"/>
      <protection hidden="1"/>
    </xf>
    <xf numFmtId="0" fontId="23" fillId="36" borderId="0" xfId="0" applyFont="1" applyFill="1" applyBorder="1" applyAlignment="1" applyProtection="1">
      <alignment vertical="center"/>
      <protection hidden="1"/>
    </xf>
    <xf numFmtId="0" fontId="33" fillId="36" borderId="0" xfId="0" applyFont="1" applyFill="1" applyBorder="1" applyAlignment="1" applyProtection="1">
      <alignment horizontal="right" vertical="center"/>
      <protection hidden="1"/>
    </xf>
    <xf numFmtId="0" fontId="33" fillId="36" borderId="0" xfId="0" applyFont="1" applyFill="1" applyBorder="1" applyAlignment="1" applyProtection="1">
      <alignment vertical="center"/>
      <protection hidden="1"/>
    </xf>
    <xf numFmtId="0" fontId="32" fillId="36" borderId="0" xfId="0" applyFont="1" applyFill="1" applyBorder="1" applyAlignment="1" applyProtection="1">
      <alignment vertical="center"/>
      <protection hidden="1"/>
    </xf>
    <xf numFmtId="0" fontId="1" fillId="36" borderId="0" xfId="0" applyFont="1" applyFill="1" applyBorder="1" applyAlignment="1" applyProtection="1">
      <alignment vertical="center"/>
      <protection hidden="1"/>
    </xf>
    <xf numFmtId="0" fontId="9" fillId="37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vertical="center"/>
      <protection hidden="1" locked="0"/>
    </xf>
    <xf numFmtId="0" fontId="23" fillId="37" borderId="19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9" fontId="5" fillId="0" borderId="0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37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hidden="1"/>
    </xf>
    <xf numFmtId="0" fontId="25" fillId="35" borderId="0" xfId="0" applyFont="1" applyFill="1" applyAlignment="1" applyProtection="1">
      <alignment horizontal="center" vertical="center"/>
      <protection locked="0"/>
    </xf>
    <xf numFmtId="0" fontId="25" fillId="37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5" fillId="37" borderId="0" xfId="0" applyFont="1" applyFill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44" fillId="38" borderId="0" xfId="0" applyFont="1" applyFill="1" applyAlignment="1" applyProtection="1">
      <alignment/>
      <protection locked="0"/>
    </xf>
    <xf numFmtId="0" fontId="1" fillId="33" borderId="24" xfId="0" applyFont="1" applyFill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vertical="center"/>
      <protection hidden="1"/>
    </xf>
    <xf numFmtId="0" fontId="25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25" fillId="40" borderId="0" xfId="0" applyFont="1" applyFill="1" applyAlignment="1">
      <alignment vertical="center"/>
    </xf>
    <xf numFmtId="0" fontId="25" fillId="40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/>
    </xf>
    <xf numFmtId="0" fontId="1" fillId="0" borderId="25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6" borderId="11" xfId="0" applyFont="1" applyFill="1" applyBorder="1" applyAlignment="1" applyProtection="1">
      <alignment vertical="center"/>
      <protection hidden="1"/>
    </xf>
    <xf numFmtId="0" fontId="1" fillId="36" borderId="12" xfId="0" applyFont="1" applyFill="1" applyBorder="1" applyAlignment="1" applyProtection="1">
      <alignment vertical="center"/>
      <protection hidden="1"/>
    </xf>
    <xf numFmtId="0" fontId="1" fillId="36" borderId="12" xfId="0" applyFont="1" applyFill="1" applyBorder="1" applyAlignment="1" applyProtection="1">
      <alignment vertical="center"/>
      <protection hidden="1" locked="0"/>
    </xf>
    <xf numFmtId="196" fontId="43" fillId="0" borderId="0" xfId="0" applyNumberFormat="1" applyFont="1" applyBorder="1" applyAlignment="1" applyProtection="1">
      <alignment horizontal="center" vertical="center"/>
      <protection hidden="1"/>
    </xf>
    <xf numFmtId="0" fontId="42" fillId="0" borderId="11" xfId="0" applyFont="1" applyFill="1" applyBorder="1" applyAlignment="1" applyProtection="1">
      <alignment vertical="center"/>
      <protection/>
    </xf>
    <xf numFmtId="1" fontId="40" fillId="0" borderId="11" xfId="0" applyNumberFormat="1" applyFont="1" applyFill="1" applyBorder="1" applyAlignment="1" applyProtection="1">
      <alignment vertical="center"/>
      <protection hidden="1"/>
    </xf>
    <xf numFmtId="180" fontId="5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vertical="center"/>
      <protection hidden="1"/>
    </xf>
    <xf numFmtId="0" fontId="1" fillId="36" borderId="10" xfId="0" applyFont="1" applyFill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0" xfId="0" applyNumberFormat="1" applyFont="1" applyBorder="1" applyAlignment="1" applyProtection="1">
      <alignment vertical="center"/>
      <protection hidden="1"/>
    </xf>
    <xf numFmtId="0" fontId="0" fillId="39" borderId="0" xfId="0" applyFill="1" applyAlignment="1">
      <alignment/>
    </xf>
    <xf numFmtId="1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NumberFormat="1" applyFont="1" applyAlignment="1">
      <alignment horizontal="center" vertical="center"/>
    </xf>
    <xf numFmtId="209" fontId="1" fillId="0" borderId="0" xfId="0" applyNumberFormat="1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 quotePrefix="1">
      <alignment horizontal="left" vertical="center"/>
      <protection locked="0"/>
    </xf>
    <xf numFmtId="0" fontId="59" fillId="0" borderId="0" xfId="45" applyFont="1" applyBorder="1" applyAlignment="1" applyProtection="1">
      <alignment horizontal="left"/>
      <protection/>
    </xf>
    <xf numFmtId="0" fontId="6" fillId="35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60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left" vertical="center"/>
      <protection locked="0"/>
    </xf>
    <xf numFmtId="0" fontId="59" fillId="0" borderId="0" xfId="45" applyFont="1" applyBorder="1" applyAlignment="1" applyProtection="1">
      <alignment horizontal="left" vertical="center"/>
      <protection/>
    </xf>
    <xf numFmtId="4" fontId="1" fillId="0" borderId="0" xfId="0" applyNumberFormat="1" applyFont="1" applyBorder="1" applyAlignment="1" applyProtection="1">
      <alignment horizontal="left" vertical="center"/>
      <protection locked="0"/>
    </xf>
    <xf numFmtId="0" fontId="59" fillId="0" borderId="0" xfId="45" applyFont="1" applyBorder="1" applyAlignment="1" applyProtection="1">
      <alignment horizontal="left" vertical="center"/>
      <protection locked="0"/>
    </xf>
    <xf numFmtId="210" fontId="1" fillId="0" borderId="0" xfId="0" applyNumberFormat="1" applyFont="1" applyBorder="1" applyAlignment="1" applyProtection="1">
      <alignment horizontal="left" vertical="center"/>
      <protection locked="0"/>
    </xf>
    <xf numFmtId="210" fontId="5" fillId="0" borderId="0" xfId="0" applyNumberFormat="1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vertical="center"/>
      <protection hidden="1"/>
    </xf>
    <xf numFmtId="0" fontId="1" fillId="33" borderId="27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 vertical="center"/>
      <protection/>
    </xf>
    <xf numFmtId="0" fontId="1" fillId="36" borderId="29" xfId="0" applyFont="1" applyFill="1" applyBorder="1" applyAlignment="1" applyProtection="1">
      <alignment vertical="center"/>
      <protection/>
    </xf>
    <xf numFmtId="0" fontId="1" fillId="36" borderId="30" xfId="0" applyFont="1" applyFill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34" borderId="29" xfId="0" applyFont="1" applyFill="1" applyBorder="1" applyAlignment="1" applyProtection="1">
      <alignment vertical="center"/>
      <protection/>
    </xf>
    <xf numFmtId="0" fontId="1" fillId="34" borderId="30" xfId="0" applyFont="1" applyFill="1" applyBorder="1" applyAlignment="1" applyProtection="1">
      <alignment vertical="center"/>
      <protection/>
    </xf>
    <xf numFmtId="49" fontId="37" fillId="0" borderId="31" xfId="0" applyNumberFormat="1" applyFont="1" applyFill="1" applyBorder="1" applyAlignment="1" applyProtection="1">
      <alignment horizontal="center" vertical="center"/>
      <protection locked="0"/>
    </xf>
    <xf numFmtId="49" fontId="37" fillId="0" borderId="32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left"/>
    </xf>
    <xf numFmtId="0" fontId="64" fillId="0" borderId="0" xfId="45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80" fontId="67" fillId="0" borderId="18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180" fontId="4" fillId="0" borderId="10" xfId="0" applyNumberFormat="1" applyFont="1" applyBorder="1" applyAlignment="1" applyProtection="1">
      <alignment vertical="center"/>
      <protection hidden="1"/>
    </xf>
    <xf numFmtId="180" fontId="4" fillId="0" borderId="23" xfId="0" applyNumberFormat="1" applyFont="1" applyBorder="1" applyAlignment="1" applyProtection="1">
      <alignment vertical="center"/>
      <protection hidden="1"/>
    </xf>
    <xf numFmtId="180" fontId="4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center" vertical="center"/>
    </xf>
    <xf numFmtId="0" fontId="68" fillId="0" borderId="0" xfId="0" applyFont="1" applyBorder="1" applyAlignment="1" applyProtection="1" quotePrefix="1">
      <alignment horizontal="center" vertical="center"/>
      <protection locked="0"/>
    </xf>
    <xf numFmtId="0" fontId="21" fillId="0" borderId="0" xfId="45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6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9" fillId="0" borderId="33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39" fillId="0" borderId="35" xfId="0" applyFont="1" applyFill="1" applyBorder="1" applyAlignment="1" applyProtection="1">
      <alignment horizontal="center" vertical="center"/>
      <protection hidden="1"/>
    </xf>
    <xf numFmtId="180" fontId="4" fillId="0" borderId="36" xfId="0" applyNumberFormat="1" applyFont="1" applyFill="1" applyBorder="1" applyAlignment="1" applyProtection="1">
      <alignment horizontal="left" vertical="center"/>
      <protection hidden="1"/>
    </xf>
    <xf numFmtId="180" fontId="4" fillId="0" borderId="37" xfId="0" applyNumberFormat="1" applyFont="1" applyFill="1" applyBorder="1" applyAlignment="1" applyProtection="1">
      <alignment horizontal="left" vertical="center"/>
      <protection hidden="1"/>
    </xf>
    <xf numFmtId="180" fontId="4" fillId="0" borderId="38" xfId="0" applyNumberFormat="1" applyFont="1" applyFill="1" applyBorder="1" applyAlignment="1" applyProtection="1">
      <alignment horizontal="left" vertical="center"/>
      <protection hidden="1"/>
    </xf>
    <xf numFmtId="180" fontId="4" fillId="0" borderId="39" xfId="0" applyNumberFormat="1" applyFont="1" applyFill="1" applyBorder="1" applyAlignment="1" applyProtection="1">
      <alignment horizontal="left" vertical="center"/>
      <protection hidden="1"/>
    </xf>
    <xf numFmtId="0" fontId="11" fillId="41" borderId="40" xfId="0" applyFont="1" applyFill="1" applyBorder="1" applyAlignment="1" applyProtection="1">
      <alignment horizontal="center" vertical="center"/>
      <protection hidden="1"/>
    </xf>
    <xf numFmtId="0" fontId="11" fillId="41" borderId="25" xfId="0" applyFont="1" applyFill="1" applyBorder="1" applyAlignment="1" applyProtection="1">
      <alignment horizontal="center" vertical="center"/>
      <protection hidden="1"/>
    </xf>
    <xf numFmtId="0" fontId="11" fillId="41" borderId="41" xfId="0" applyFont="1" applyFill="1" applyBorder="1" applyAlignment="1" applyProtection="1">
      <alignment horizontal="center" vertical="center"/>
      <protection hidden="1"/>
    </xf>
    <xf numFmtId="0" fontId="39" fillId="0" borderId="40" xfId="0" applyFont="1" applyBorder="1" applyAlignment="1" applyProtection="1">
      <alignment horizontal="center" vertical="center"/>
      <protection hidden="1"/>
    </xf>
    <xf numFmtId="0" fontId="39" fillId="0" borderId="25" xfId="0" applyFont="1" applyBorder="1" applyAlignment="1" applyProtection="1">
      <alignment horizontal="center" vertical="center"/>
      <protection hidden="1"/>
    </xf>
    <xf numFmtId="0" fontId="39" fillId="0" borderId="41" xfId="0" applyFont="1" applyBorder="1" applyAlignment="1" applyProtection="1">
      <alignment horizontal="center" vertical="center"/>
      <protection hidden="1"/>
    </xf>
    <xf numFmtId="0" fontId="55" fillId="0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16" xfId="0" applyNumberFormat="1" applyFont="1" applyFill="1" applyBorder="1" applyAlignment="1" applyProtection="1">
      <alignment horizontal="center" vertical="center"/>
      <protection hidden="1"/>
    </xf>
    <xf numFmtId="180" fontId="4" fillId="0" borderId="42" xfId="0" applyNumberFormat="1" applyFont="1" applyFill="1" applyBorder="1" applyAlignment="1" applyProtection="1">
      <alignment horizontal="left" vertical="center"/>
      <protection hidden="1"/>
    </xf>
    <xf numFmtId="180" fontId="4" fillId="0" borderId="12" xfId="0" applyNumberFormat="1" applyFont="1" applyFill="1" applyBorder="1" applyAlignment="1" applyProtection="1">
      <alignment horizontal="left" vertical="center"/>
      <protection hidden="1"/>
    </xf>
    <xf numFmtId="180" fontId="4" fillId="0" borderId="43" xfId="0" applyNumberFormat="1" applyFont="1" applyFill="1" applyBorder="1" applyAlignment="1" applyProtection="1">
      <alignment horizontal="left" vertical="center"/>
      <protection hidden="1"/>
    </xf>
    <xf numFmtId="0" fontId="39" fillId="0" borderId="44" xfId="0" applyFont="1" applyFill="1" applyBorder="1" applyAlignment="1" applyProtection="1">
      <alignment horizontal="center" vertical="center"/>
      <protection hidden="1"/>
    </xf>
    <xf numFmtId="0" fontId="39" fillId="0" borderId="45" xfId="0" applyFont="1" applyFill="1" applyBorder="1" applyAlignment="1" applyProtection="1">
      <alignment horizontal="center" vertical="center"/>
      <protection hidden="1"/>
    </xf>
    <xf numFmtId="0" fontId="39" fillId="0" borderId="46" xfId="0" applyFont="1" applyFill="1" applyBorder="1" applyAlignment="1" applyProtection="1">
      <alignment horizontal="center" vertical="center"/>
      <protection hidden="1"/>
    </xf>
    <xf numFmtId="180" fontId="4" fillId="0" borderId="18" xfId="0" applyNumberFormat="1" applyFont="1" applyFill="1" applyBorder="1" applyAlignment="1" applyProtection="1">
      <alignment horizontal="left" vertical="center"/>
      <protection hidden="1"/>
    </xf>
    <xf numFmtId="180" fontId="4" fillId="0" borderId="19" xfId="0" applyNumberFormat="1" applyFont="1" applyFill="1" applyBorder="1" applyAlignment="1" applyProtection="1">
      <alignment horizontal="left" vertical="center"/>
      <protection hidden="1"/>
    </xf>
    <xf numFmtId="180" fontId="4" fillId="0" borderId="47" xfId="0" applyNumberFormat="1" applyFont="1" applyFill="1" applyBorder="1" applyAlignment="1" applyProtection="1">
      <alignment horizontal="left" vertical="center"/>
      <protection hidden="1"/>
    </xf>
    <xf numFmtId="180" fontId="13" fillId="0" borderId="48" xfId="0" applyNumberFormat="1" applyFont="1" applyBorder="1" applyAlignment="1" applyProtection="1">
      <alignment horizontal="left" vertical="center"/>
      <protection hidden="1" locked="0"/>
    </xf>
    <xf numFmtId="180" fontId="13" fillId="0" borderId="49" xfId="0" applyNumberFormat="1" applyFont="1" applyBorder="1" applyAlignment="1" applyProtection="1">
      <alignment horizontal="left" vertical="center"/>
      <protection hidden="1" locked="0"/>
    </xf>
    <xf numFmtId="180" fontId="13" fillId="0" borderId="50" xfId="0" applyNumberFormat="1" applyFont="1" applyBorder="1" applyAlignment="1" applyProtection="1">
      <alignment horizontal="left" vertical="center"/>
      <protection hidden="1" locked="0"/>
    </xf>
    <xf numFmtId="180" fontId="13" fillId="0" borderId="51" xfId="0" applyNumberFormat="1" applyFont="1" applyBorder="1" applyAlignment="1" applyProtection="1">
      <alignment horizontal="left" vertical="center"/>
      <protection hidden="1" locked="0"/>
    </xf>
    <xf numFmtId="180" fontId="13" fillId="0" borderId="52" xfId="0" applyNumberFormat="1" applyFont="1" applyBorder="1" applyAlignment="1" applyProtection="1">
      <alignment horizontal="left" vertical="center"/>
      <protection hidden="1" locked="0"/>
    </xf>
    <xf numFmtId="180" fontId="13" fillId="0" borderId="24" xfId="0" applyNumberFormat="1" applyFont="1" applyBorder="1" applyAlignment="1" applyProtection="1">
      <alignment horizontal="left" vertical="center"/>
      <protection hidden="1" locked="0"/>
    </xf>
    <xf numFmtId="180" fontId="13" fillId="0" borderId="16" xfId="0" applyNumberFormat="1" applyFont="1" applyBorder="1" applyAlignment="1" applyProtection="1">
      <alignment horizontal="left" vertical="center"/>
      <protection hidden="1" locked="0"/>
    </xf>
    <xf numFmtId="180" fontId="13" fillId="0" borderId="53" xfId="0" applyNumberFormat="1" applyFont="1" applyBorder="1" applyAlignment="1" applyProtection="1">
      <alignment horizontal="left" vertical="center"/>
      <protection hidden="1" locked="0"/>
    </xf>
    <xf numFmtId="180" fontId="13" fillId="0" borderId="54" xfId="0" applyNumberFormat="1" applyFont="1" applyBorder="1" applyAlignment="1" applyProtection="1">
      <alignment horizontal="left" vertical="center"/>
      <protection hidden="1"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1" fillId="42" borderId="40" xfId="0" applyFont="1" applyFill="1" applyBorder="1" applyAlignment="1" applyProtection="1">
      <alignment horizontal="center" vertical="center"/>
      <protection hidden="1"/>
    </xf>
    <xf numFmtId="0" fontId="11" fillId="42" borderId="25" xfId="0" applyFont="1" applyFill="1" applyBorder="1" applyAlignment="1" applyProtection="1">
      <alignment horizontal="center" vertical="center"/>
      <protection hidden="1"/>
    </xf>
    <xf numFmtId="0" fontId="11" fillId="42" borderId="4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textRotation="90"/>
      <protection hidden="1"/>
    </xf>
    <xf numFmtId="0" fontId="13" fillId="0" borderId="49" xfId="0" applyFont="1" applyBorder="1" applyAlignment="1" applyProtection="1">
      <alignment horizontal="center" vertical="center"/>
      <protection hidden="1" locked="0"/>
    </xf>
    <xf numFmtId="0" fontId="13" fillId="0" borderId="50" xfId="0" applyFont="1" applyBorder="1" applyAlignment="1" applyProtection="1">
      <alignment horizontal="center" vertical="center"/>
      <protection hidden="1" locked="0"/>
    </xf>
    <xf numFmtId="14" fontId="39" fillId="0" borderId="18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19" xfId="0" applyNumberFormat="1" applyFont="1" applyBorder="1" applyAlignment="1" applyProtection="1">
      <alignment horizontal="center" vertical="center" wrapText="1"/>
      <protection hidden="1"/>
    </xf>
    <xf numFmtId="14" fontId="39" fillId="0" borderId="48" xfId="0" applyNumberFormat="1" applyFont="1" applyBorder="1" applyAlignment="1" applyProtection="1">
      <alignment horizontal="center" vertical="center" wrapText="1"/>
      <protection hidden="1"/>
    </xf>
    <xf numFmtId="14" fontId="39" fillId="0" borderId="49" xfId="0" applyNumberFormat="1" applyFont="1" applyBorder="1" applyAlignment="1" applyProtection="1">
      <alignment horizontal="center" vertical="center" wrapText="1"/>
      <protection hidden="1"/>
    </xf>
    <xf numFmtId="14" fontId="39" fillId="0" borderId="52" xfId="0" applyNumberFormat="1" applyFont="1" applyBorder="1" applyAlignment="1" applyProtection="1">
      <alignment horizontal="center" vertical="center" wrapText="1"/>
      <protection hidden="1"/>
    </xf>
    <xf numFmtId="198" fontId="38" fillId="0" borderId="39" xfId="0" applyNumberFormat="1" applyFont="1" applyBorder="1" applyAlignment="1" applyProtection="1">
      <alignment horizontal="center" vertical="center"/>
      <protection hidden="1"/>
    </xf>
    <xf numFmtId="198" fontId="38" fillId="0" borderId="37" xfId="0" applyNumberFormat="1" applyFont="1" applyBorder="1" applyAlignment="1" applyProtection="1">
      <alignment horizontal="center" vertical="center"/>
      <protection hidden="1"/>
    </xf>
    <xf numFmtId="198" fontId="38" fillId="0" borderId="47" xfId="0" applyNumberFormat="1" applyFont="1" applyBorder="1" applyAlignment="1" applyProtection="1">
      <alignment horizontal="center" vertical="center"/>
      <protection hidden="1"/>
    </xf>
    <xf numFmtId="198" fontId="38" fillId="0" borderId="23" xfId="0" applyNumberFormat="1" applyFont="1" applyBorder="1" applyAlignment="1" applyProtection="1">
      <alignment horizontal="center" vertical="center"/>
      <protection hidden="1"/>
    </xf>
    <xf numFmtId="198" fontId="38" fillId="0" borderId="0" xfId="0" applyNumberFormat="1" applyFont="1" applyBorder="1" applyAlignment="1" applyProtection="1">
      <alignment horizontal="center" vertical="center"/>
      <protection hidden="1"/>
    </xf>
    <xf numFmtId="198" fontId="38" fillId="0" borderId="11" xfId="0" applyNumberFormat="1" applyFont="1" applyBorder="1" applyAlignment="1" applyProtection="1">
      <alignment horizontal="center" vertical="center"/>
      <protection hidden="1"/>
    </xf>
    <xf numFmtId="198" fontId="38" fillId="0" borderId="54" xfId="0" applyNumberFormat="1" applyFont="1" applyBorder="1" applyAlignment="1" applyProtection="1">
      <alignment horizontal="center" vertical="center"/>
      <protection hidden="1"/>
    </xf>
    <xf numFmtId="198" fontId="38" fillId="0" borderId="16" xfId="0" applyNumberFormat="1" applyFont="1" applyBorder="1" applyAlignment="1" applyProtection="1">
      <alignment horizontal="center" vertical="center"/>
      <protection hidden="1"/>
    </xf>
    <xf numFmtId="198" fontId="38" fillId="0" borderId="21" xfId="0" applyNumberFormat="1" applyFont="1" applyBorder="1" applyAlignment="1" applyProtection="1">
      <alignment horizontal="center" vertical="center"/>
      <protection hidden="1"/>
    </xf>
    <xf numFmtId="180" fontId="13" fillId="0" borderId="51" xfId="0" applyNumberFormat="1" applyFont="1" applyFill="1" applyBorder="1" applyAlignment="1" applyProtection="1">
      <alignment horizontal="center" vertical="center"/>
      <protection hidden="1" locked="0"/>
    </xf>
    <xf numFmtId="180" fontId="13" fillId="0" borderId="49" xfId="0" applyNumberFormat="1" applyFont="1" applyFill="1" applyBorder="1" applyAlignment="1" applyProtection="1">
      <alignment horizontal="center" vertical="center"/>
      <protection hidden="1" locked="0"/>
    </xf>
    <xf numFmtId="180" fontId="13" fillId="0" borderId="52" xfId="0" applyNumberFormat="1" applyFont="1" applyFill="1" applyBorder="1" applyAlignment="1" applyProtection="1">
      <alignment horizontal="center" vertical="center"/>
      <protection hidden="1" locked="0"/>
    </xf>
    <xf numFmtId="180" fontId="13" fillId="0" borderId="54" xfId="0" applyNumberFormat="1" applyFont="1" applyFill="1" applyBorder="1" applyAlignment="1" applyProtection="1">
      <alignment horizontal="left" vertical="center"/>
      <protection hidden="1" locked="0"/>
    </xf>
    <xf numFmtId="180" fontId="13" fillId="0" borderId="16" xfId="0" applyNumberFormat="1" applyFont="1" applyFill="1" applyBorder="1" applyAlignment="1" applyProtection="1">
      <alignment horizontal="left" vertical="center"/>
      <protection hidden="1" locked="0"/>
    </xf>
    <xf numFmtId="180" fontId="13" fillId="0" borderId="23" xfId="0" applyNumberFormat="1" applyFont="1" applyBorder="1" applyAlignment="1" applyProtection="1">
      <alignment horizontal="left" vertical="center"/>
      <protection hidden="1" locked="0"/>
    </xf>
    <xf numFmtId="180" fontId="13" fillId="0" borderId="0" xfId="0" applyNumberFormat="1" applyFont="1" applyBorder="1" applyAlignment="1" applyProtection="1">
      <alignment horizontal="left" vertical="center"/>
      <protection hidden="1" locked="0"/>
    </xf>
    <xf numFmtId="180" fontId="13" fillId="0" borderId="11" xfId="0" applyNumberFormat="1" applyFont="1" applyBorder="1" applyAlignment="1" applyProtection="1">
      <alignment horizontal="left" vertical="center"/>
      <protection hidden="1" locked="0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180" fontId="13" fillId="0" borderId="48" xfId="0" applyNumberFormat="1" applyFont="1" applyBorder="1" applyAlignment="1" applyProtection="1">
      <alignment horizontal="center" vertical="center"/>
      <protection hidden="1" locked="0"/>
    </xf>
    <xf numFmtId="180" fontId="13" fillId="0" borderId="49" xfId="0" applyNumberFormat="1" applyFont="1" applyBorder="1" applyAlignment="1" applyProtection="1">
      <alignment horizontal="center" vertical="center"/>
      <protection hidden="1" locked="0"/>
    </xf>
    <xf numFmtId="180" fontId="13" fillId="0" borderId="50" xfId="0" applyNumberFormat="1" applyFont="1" applyBorder="1" applyAlignment="1" applyProtection="1">
      <alignment horizontal="center" vertical="center"/>
      <protection hidden="1" locked="0"/>
    </xf>
    <xf numFmtId="180" fontId="4" fillId="0" borderId="39" xfId="0" applyNumberFormat="1" applyFont="1" applyBorder="1" applyAlignment="1" applyProtection="1">
      <alignment horizontal="center" vertical="center"/>
      <protection hidden="1"/>
    </xf>
    <xf numFmtId="180" fontId="4" fillId="0" borderId="37" xfId="0" applyNumberFormat="1" applyFont="1" applyBorder="1" applyAlignment="1" applyProtection="1">
      <alignment horizontal="center" vertical="center"/>
      <protection hidden="1"/>
    </xf>
    <xf numFmtId="180" fontId="4" fillId="0" borderId="47" xfId="0" applyNumberFormat="1" applyFont="1" applyBorder="1" applyAlignment="1" applyProtection="1">
      <alignment horizontal="center" vertical="center"/>
      <protection hidden="1"/>
    </xf>
    <xf numFmtId="180" fontId="13" fillId="0" borderId="21" xfId="0" applyNumberFormat="1" applyFont="1" applyBorder="1" applyAlignment="1" applyProtection="1">
      <alignment horizontal="left" vertical="center"/>
      <protection hidden="1" locked="0"/>
    </xf>
    <xf numFmtId="0" fontId="2" fillId="0" borderId="26" xfId="0" applyFont="1" applyBorder="1" applyAlignment="1" applyProtection="1">
      <alignment horizontal="center" vertical="center" textRotation="90"/>
      <protection hidden="1"/>
    </xf>
    <xf numFmtId="0" fontId="2" fillId="0" borderId="55" xfId="0" applyFont="1" applyBorder="1" applyAlignment="1" applyProtection="1">
      <alignment horizontal="center" vertical="center" textRotation="90"/>
      <protection hidden="1"/>
    </xf>
    <xf numFmtId="0" fontId="2" fillId="0" borderId="56" xfId="0" applyFont="1" applyBorder="1" applyAlignment="1" applyProtection="1">
      <alignment horizontal="center" vertical="center" textRotation="90"/>
      <protection hidden="1"/>
    </xf>
    <xf numFmtId="0" fontId="13" fillId="0" borderId="16" xfId="0" applyFont="1" applyBorder="1" applyAlignment="1" applyProtection="1">
      <alignment horizontal="center" vertical="center"/>
      <protection hidden="1" locked="0"/>
    </xf>
    <xf numFmtId="0" fontId="13" fillId="0" borderId="5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57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196" fontId="43" fillId="0" borderId="10" xfId="0" applyNumberFormat="1" applyFont="1" applyBorder="1" applyAlignment="1" applyProtection="1">
      <alignment horizontal="center" vertical="center"/>
      <protection hidden="1"/>
    </xf>
    <xf numFmtId="196" fontId="43" fillId="0" borderId="0" xfId="0" applyNumberFormat="1" applyFont="1" applyBorder="1" applyAlignment="1" applyProtection="1">
      <alignment horizontal="center" vertical="center"/>
      <protection hidden="1"/>
    </xf>
    <xf numFmtId="196" fontId="43" fillId="0" borderId="11" xfId="0" applyNumberFormat="1" applyFont="1" applyBorder="1" applyAlignment="1" applyProtection="1">
      <alignment horizontal="center" vertical="center"/>
      <protection hidden="1"/>
    </xf>
    <xf numFmtId="196" fontId="43" fillId="0" borderId="24" xfId="0" applyNumberFormat="1" applyFont="1" applyBorder="1" applyAlignment="1" applyProtection="1">
      <alignment horizontal="center" vertical="center"/>
      <protection hidden="1"/>
    </xf>
    <xf numFmtId="196" fontId="43" fillId="0" borderId="16" xfId="0" applyNumberFormat="1" applyFont="1" applyBorder="1" applyAlignment="1" applyProtection="1">
      <alignment horizontal="center" vertical="center"/>
      <protection hidden="1"/>
    </xf>
    <xf numFmtId="196" fontId="43" fillId="0" borderId="21" xfId="0" applyNumberFormat="1" applyFont="1" applyBorder="1" applyAlignment="1" applyProtection="1">
      <alignment horizontal="center" vertical="center"/>
      <protection hidden="1"/>
    </xf>
    <xf numFmtId="14" fontId="4" fillId="0" borderId="42" xfId="0" applyNumberFormat="1" applyFont="1" applyBorder="1" applyAlignment="1" applyProtection="1">
      <alignment horizontal="center" vertical="center"/>
      <protection hidden="1" locked="0"/>
    </xf>
    <xf numFmtId="14" fontId="4" fillId="0" borderId="12" xfId="0" applyNumberFormat="1" applyFont="1" applyBorder="1" applyAlignment="1" applyProtection="1">
      <alignment horizontal="center" vertical="center"/>
      <protection hidden="1" locked="0"/>
    </xf>
    <xf numFmtId="14" fontId="4" fillId="0" borderId="19" xfId="0" applyNumberFormat="1" applyFont="1" applyBorder="1" applyAlignment="1" applyProtection="1">
      <alignment horizontal="center" vertical="center"/>
      <protection hidden="1" locked="0"/>
    </xf>
    <xf numFmtId="14" fontId="4" fillId="0" borderId="23" xfId="0" applyNumberFormat="1" applyFont="1" applyBorder="1" applyAlignment="1" applyProtection="1">
      <alignment horizontal="center" vertical="center"/>
      <protection hidden="1" locked="0"/>
    </xf>
    <xf numFmtId="14" fontId="4" fillId="0" borderId="0" xfId="0" applyNumberFormat="1" applyFont="1" applyBorder="1" applyAlignment="1" applyProtection="1">
      <alignment horizontal="center" vertical="center"/>
      <protection hidden="1" locked="0"/>
    </xf>
    <xf numFmtId="14" fontId="4" fillId="0" borderId="11" xfId="0" applyNumberFormat="1" applyFont="1" applyBorder="1" applyAlignment="1" applyProtection="1">
      <alignment horizontal="center" vertical="center"/>
      <protection hidden="1" locked="0"/>
    </xf>
    <xf numFmtId="14" fontId="4" fillId="0" borderId="51" xfId="0" applyNumberFormat="1" applyFont="1" applyBorder="1" applyAlignment="1" applyProtection="1">
      <alignment horizontal="center" vertical="center"/>
      <protection hidden="1" locked="0"/>
    </xf>
    <xf numFmtId="14" fontId="4" fillId="0" borderId="49" xfId="0" applyNumberFormat="1" applyFont="1" applyBorder="1" applyAlignment="1" applyProtection="1">
      <alignment horizontal="center" vertical="center"/>
      <protection hidden="1" locked="0"/>
    </xf>
    <xf numFmtId="14" fontId="4" fillId="0" borderId="52" xfId="0" applyNumberFormat="1" applyFont="1" applyBorder="1" applyAlignment="1" applyProtection="1">
      <alignment horizontal="center" vertical="center"/>
      <protection hidden="1" locked="0"/>
    </xf>
    <xf numFmtId="14" fontId="12" fillId="41" borderId="40" xfId="0" applyNumberFormat="1" applyFont="1" applyFill="1" applyBorder="1" applyAlignment="1" applyProtection="1">
      <alignment horizontal="center" vertical="center"/>
      <protection hidden="1"/>
    </xf>
    <xf numFmtId="14" fontId="12" fillId="41" borderId="25" xfId="0" applyNumberFormat="1" applyFont="1" applyFill="1" applyBorder="1" applyAlignment="1" applyProtection="1">
      <alignment horizontal="center" vertical="center"/>
      <protection hidden="1"/>
    </xf>
    <xf numFmtId="14" fontId="12" fillId="41" borderId="41" xfId="0" applyNumberFormat="1" applyFont="1" applyFill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14" fontId="4" fillId="0" borderId="12" xfId="0" applyNumberFormat="1" applyFont="1" applyBorder="1" applyAlignment="1" applyProtection="1">
      <alignment horizontal="center" vertical="center"/>
      <protection hidden="1"/>
    </xf>
    <xf numFmtId="14" fontId="4" fillId="0" borderId="19" xfId="0" applyNumberFormat="1" applyFont="1" applyBorder="1" applyAlignment="1" applyProtection="1">
      <alignment horizontal="center" vertical="center"/>
      <protection hidden="1"/>
    </xf>
    <xf numFmtId="14" fontId="4" fillId="0" borderId="24" xfId="0" applyNumberFormat="1" applyFont="1" applyBorder="1" applyAlignment="1" applyProtection="1">
      <alignment horizontal="center" vertical="center"/>
      <protection hidden="1"/>
    </xf>
    <xf numFmtId="14" fontId="4" fillId="0" borderId="16" xfId="0" applyNumberFormat="1" applyFont="1" applyBorder="1" applyAlignment="1" applyProtection="1">
      <alignment horizontal="center" vertical="center"/>
      <protection hidden="1"/>
    </xf>
    <xf numFmtId="14" fontId="4" fillId="0" borderId="21" xfId="0" applyNumberFormat="1" applyFont="1" applyBorder="1" applyAlignment="1" applyProtection="1">
      <alignment horizontal="center" vertical="center"/>
      <protection hidden="1"/>
    </xf>
    <xf numFmtId="0" fontId="42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5" fillId="36" borderId="16" xfId="0" applyFont="1" applyFill="1" applyBorder="1" applyAlignment="1" applyProtection="1">
      <alignment horizontal="center" vertical="center"/>
      <protection hidden="1"/>
    </xf>
    <xf numFmtId="180" fontId="6" fillId="0" borderId="18" xfId="0" applyNumberFormat="1" applyFont="1" applyBorder="1" applyAlignment="1" applyProtection="1">
      <alignment horizontal="left"/>
      <protection hidden="1"/>
    </xf>
    <xf numFmtId="180" fontId="6" fillId="0" borderId="12" xfId="0" applyNumberFormat="1" applyFont="1" applyBorder="1" applyAlignment="1" applyProtection="1">
      <alignment horizontal="left"/>
      <protection hidden="1"/>
    </xf>
    <xf numFmtId="180" fontId="6" fillId="0" borderId="19" xfId="0" applyNumberFormat="1" applyFont="1" applyBorder="1" applyAlignment="1" applyProtection="1">
      <alignment horizontal="left"/>
      <protection hidden="1"/>
    </xf>
    <xf numFmtId="0" fontId="9" fillId="37" borderId="24" xfId="0" applyFont="1" applyFill="1" applyBorder="1" applyAlignment="1" applyProtection="1">
      <alignment horizontal="center" vertical="center" wrapText="1"/>
      <protection hidden="1"/>
    </xf>
    <xf numFmtId="0" fontId="9" fillId="37" borderId="16" xfId="0" applyFont="1" applyFill="1" applyBorder="1" applyAlignment="1" applyProtection="1">
      <alignment horizontal="center" vertical="center" wrapText="1"/>
      <protection hidden="1"/>
    </xf>
    <xf numFmtId="0" fontId="9" fillId="37" borderId="21" xfId="0" applyFont="1" applyFill="1" applyBorder="1" applyAlignment="1" applyProtection="1">
      <alignment horizontal="center" vertical="center" wrapText="1"/>
      <protection hidden="1"/>
    </xf>
    <xf numFmtId="0" fontId="5" fillId="37" borderId="24" xfId="0" applyFont="1" applyFill="1" applyBorder="1" applyAlignment="1" applyProtection="1">
      <alignment horizontal="center" vertical="top"/>
      <protection hidden="1"/>
    </xf>
    <xf numFmtId="0" fontId="5" fillId="37" borderId="16" xfId="0" applyFont="1" applyFill="1" applyBorder="1" applyAlignment="1" applyProtection="1">
      <alignment horizontal="center" vertical="top"/>
      <protection hidden="1"/>
    </xf>
    <xf numFmtId="0" fontId="6" fillId="37" borderId="18" xfId="0" applyFont="1" applyFill="1" applyBorder="1" applyAlignment="1" applyProtection="1">
      <alignment horizontal="center"/>
      <protection hidden="1"/>
    </xf>
    <xf numFmtId="0" fontId="6" fillId="37" borderId="12" xfId="0" applyFont="1" applyFill="1" applyBorder="1" applyAlignment="1" applyProtection="1">
      <alignment horizontal="center"/>
      <protection hidden="1"/>
    </xf>
    <xf numFmtId="0" fontId="5" fillId="37" borderId="18" xfId="0" applyFont="1" applyFill="1" applyBorder="1" applyAlignment="1" applyProtection="1">
      <alignment horizontal="left" vertical="center"/>
      <protection hidden="1"/>
    </xf>
    <xf numFmtId="0" fontId="5" fillId="37" borderId="12" xfId="0" applyFont="1" applyFill="1" applyBorder="1" applyAlignment="1" applyProtection="1">
      <alignment horizontal="left" vertical="center"/>
      <protection hidden="1"/>
    </xf>
    <xf numFmtId="0" fontId="5" fillId="37" borderId="19" xfId="0" applyFont="1" applyFill="1" applyBorder="1" applyAlignment="1" applyProtection="1">
      <alignment horizontal="left" vertical="center"/>
      <protection hidden="1"/>
    </xf>
    <xf numFmtId="0" fontId="5" fillId="37" borderId="24" xfId="0" applyFont="1" applyFill="1" applyBorder="1" applyAlignment="1" applyProtection="1">
      <alignment horizontal="left" vertical="center"/>
      <protection hidden="1"/>
    </xf>
    <xf numFmtId="0" fontId="5" fillId="37" borderId="16" xfId="0" applyFont="1" applyFill="1" applyBorder="1" applyAlignment="1" applyProtection="1">
      <alignment horizontal="left" vertical="center"/>
      <protection hidden="1"/>
    </xf>
    <xf numFmtId="0" fontId="5" fillId="37" borderId="21" xfId="0" applyFont="1" applyFill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52" xfId="0" applyFont="1" applyBorder="1" applyAlignment="1" applyProtection="1">
      <alignment horizontal="center" vertical="center"/>
      <protection hidden="1"/>
    </xf>
    <xf numFmtId="0" fontId="17" fillId="0" borderId="58" xfId="0" applyFont="1" applyBorder="1" applyAlignment="1" applyProtection="1">
      <alignment horizontal="center" vertical="center"/>
      <protection hidden="1"/>
    </xf>
    <xf numFmtId="0" fontId="17" fillId="0" borderId="59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14" fontId="7" fillId="0" borderId="14" xfId="0" applyNumberFormat="1" applyFont="1" applyBorder="1" applyAlignment="1" applyProtection="1">
      <alignment horizontal="center" vertical="center"/>
      <protection hidden="1"/>
    </xf>
    <xf numFmtId="1" fontId="40" fillId="36" borderId="18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2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9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0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0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1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24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16" xfId="0" applyNumberFormat="1" applyFont="1" applyFill="1" applyBorder="1" applyAlignment="1" applyProtection="1">
      <alignment horizontal="center" vertical="center"/>
      <protection hidden="1" locked="0"/>
    </xf>
    <xf numFmtId="1" fontId="40" fillId="36" borderId="21" xfId="0" applyNumberFormat="1" applyFont="1" applyFill="1" applyBorder="1" applyAlignment="1" applyProtection="1">
      <alignment horizontal="center" vertical="center"/>
      <protection hidden="1" locked="0"/>
    </xf>
    <xf numFmtId="20" fontId="4" fillId="0" borderId="39" xfId="0" applyNumberFormat="1" applyFont="1" applyBorder="1" applyAlignment="1" applyProtection="1">
      <alignment horizontal="center" vertical="center"/>
      <protection hidden="1" locked="0"/>
    </xf>
    <xf numFmtId="20" fontId="4" fillId="0" borderId="37" xfId="0" applyNumberFormat="1" applyFont="1" applyBorder="1" applyAlignment="1" applyProtection="1">
      <alignment horizontal="center" vertical="center"/>
      <protection hidden="1" locked="0"/>
    </xf>
    <xf numFmtId="20" fontId="4" fillId="0" borderId="47" xfId="0" applyNumberFormat="1" applyFont="1" applyBorder="1" applyAlignment="1" applyProtection="1">
      <alignment horizontal="center" vertical="center"/>
      <protection hidden="1" locked="0"/>
    </xf>
    <xf numFmtId="20" fontId="4" fillId="0" borderId="23" xfId="0" applyNumberFormat="1" applyFont="1" applyBorder="1" applyAlignment="1" applyProtection="1">
      <alignment horizontal="center" vertical="center"/>
      <protection hidden="1" locked="0"/>
    </xf>
    <xf numFmtId="20" fontId="4" fillId="0" borderId="0" xfId="0" applyNumberFormat="1" applyFont="1" applyBorder="1" applyAlignment="1" applyProtection="1">
      <alignment horizontal="center" vertical="center"/>
      <protection hidden="1" locked="0"/>
    </xf>
    <xf numFmtId="20" fontId="4" fillId="0" borderId="11" xfId="0" applyNumberFormat="1" applyFont="1" applyBorder="1" applyAlignment="1" applyProtection="1">
      <alignment horizontal="center" vertical="center"/>
      <protection hidden="1" locked="0"/>
    </xf>
    <xf numFmtId="20" fontId="4" fillId="0" borderId="54" xfId="0" applyNumberFormat="1" applyFont="1" applyBorder="1" applyAlignment="1" applyProtection="1">
      <alignment horizontal="center" vertical="center"/>
      <protection hidden="1" locked="0"/>
    </xf>
    <xf numFmtId="20" fontId="4" fillId="0" borderId="16" xfId="0" applyNumberFormat="1" applyFont="1" applyBorder="1" applyAlignment="1" applyProtection="1">
      <alignment horizontal="center" vertical="center"/>
      <protection hidden="1" locked="0"/>
    </xf>
    <xf numFmtId="20" fontId="4" fillId="0" borderId="21" xfId="0" applyNumberFormat="1" applyFont="1" applyBorder="1" applyAlignment="1" applyProtection="1">
      <alignment horizontal="center" vertical="center"/>
      <protection hidden="1" locked="0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180" fontId="5" fillId="0" borderId="10" xfId="0" applyNumberFormat="1" applyFont="1" applyBorder="1" applyAlignment="1" applyProtection="1">
      <alignment horizontal="left" vertical="center"/>
      <protection hidden="1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180" fontId="5" fillId="0" borderId="11" xfId="0" applyNumberFormat="1" applyFont="1" applyBorder="1" applyAlignment="1" applyProtection="1">
      <alignment horizontal="left" vertical="center"/>
      <protection hidden="1"/>
    </xf>
    <xf numFmtId="180" fontId="10" fillId="0" borderId="10" xfId="0" applyNumberFormat="1" applyFont="1" applyBorder="1" applyAlignment="1" applyProtection="1">
      <alignment horizontal="left" vertical="top"/>
      <protection hidden="1"/>
    </xf>
    <xf numFmtId="180" fontId="10" fillId="0" borderId="0" xfId="0" applyNumberFormat="1" applyFont="1" applyBorder="1" applyAlignment="1" applyProtection="1">
      <alignment horizontal="left" vertical="top"/>
      <protection hidden="1"/>
    </xf>
    <xf numFmtId="180" fontId="10" fillId="0" borderId="11" xfId="0" applyNumberFormat="1" applyFont="1" applyBorder="1" applyAlignment="1" applyProtection="1">
      <alignment horizontal="left" vertical="top"/>
      <protection hidden="1"/>
    </xf>
    <xf numFmtId="180" fontId="10" fillId="0" borderId="24" xfId="0" applyNumberFormat="1" applyFont="1" applyBorder="1" applyAlignment="1" applyProtection="1">
      <alignment horizontal="left" vertical="top"/>
      <protection hidden="1"/>
    </xf>
    <xf numFmtId="180" fontId="10" fillId="0" borderId="16" xfId="0" applyNumberFormat="1" applyFont="1" applyBorder="1" applyAlignment="1" applyProtection="1">
      <alignment horizontal="left" vertical="top"/>
      <protection hidden="1"/>
    </xf>
    <xf numFmtId="180" fontId="10" fillId="0" borderId="21" xfId="0" applyNumberFormat="1" applyFont="1" applyBorder="1" applyAlignment="1" applyProtection="1">
      <alignment horizontal="left" vertical="top"/>
      <protection hidden="1"/>
    </xf>
    <xf numFmtId="14" fontId="4" fillId="0" borderId="43" xfId="0" applyNumberFormat="1" applyFont="1" applyBorder="1" applyAlignment="1" applyProtection="1">
      <alignment horizontal="center" vertical="center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14" fontId="4" fillId="0" borderId="13" xfId="0" applyNumberFormat="1" applyFont="1" applyBorder="1" applyAlignment="1" applyProtection="1">
      <alignment horizontal="center" vertical="center"/>
      <protection hidden="1"/>
    </xf>
    <xf numFmtId="14" fontId="4" fillId="0" borderId="48" xfId="0" applyNumberFormat="1" applyFont="1" applyBorder="1" applyAlignment="1" applyProtection="1">
      <alignment horizontal="center" vertical="center"/>
      <protection hidden="1"/>
    </xf>
    <xf numFmtId="14" fontId="4" fillId="0" borderId="49" xfId="0" applyNumberFormat="1" applyFont="1" applyBorder="1" applyAlignment="1" applyProtection="1">
      <alignment horizontal="center" vertical="center"/>
      <protection hidden="1"/>
    </xf>
    <xf numFmtId="14" fontId="4" fillId="0" borderId="50" xfId="0" applyNumberFormat="1" applyFont="1" applyBorder="1" applyAlignment="1" applyProtection="1">
      <alignment horizontal="center" vertical="center"/>
      <protection hidden="1"/>
    </xf>
    <xf numFmtId="180" fontId="6" fillId="0" borderId="10" xfId="0" applyNumberFormat="1" applyFont="1" applyBorder="1" applyAlignment="1" applyProtection="1">
      <alignment horizontal="left" vertical="center"/>
      <protection hidden="1"/>
    </xf>
    <xf numFmtId="180" fontId="6" fillId="0" borderId="0" xfId="0" applyNumberFormat="1" applyFont="1" applyBorder="1" applyAlignment="1" applyProtection="1">
      <alignment horizontal="left" vertical="center"/>
      <protection hidden="1"/>
    </xf>
    <xf numFmtId="180" fontId="6" fillId="0" borderId="11" xfId="0" applyNumberFormat="1" applyFont="1" applyBorder="1" applyAlignment="1" applyProtection="1">
      <alignment horizontal="left" vertical="center"/>
      <protection hidden="1"/>
    </xf>
    <xf numFmtId="180" fontId="4" fillId="0" borderId="18" xfId="0" applyNumberFormat="1" applyFont="1" applyBorder="1" applyAlignment="1" applyProtection="1">
      <alignment horizontal="left" vertical="center"/>
      <protection hidden="1"/>
    </xf>
    <xf numFmtId="180" fontId="4" fillId="0" borderId="12" xfId="0" applyNumberFormat="1" applyFont="1" applyBorder="1" applyAlignment="1" applyProtection="1">
      <alignment horizontal="left" vertical="center"/>
      <protection hidden="1"/>
    </xf>
    <xf numFmtId="180" fontId="4" fillId="0" borderId="43" xfId="0" applyNumberFormat="1" applyFont="1" applyBorder="1" applyAlignment="1" applyProtection="1">
      <alignment horizontal="left" vertical="center"/>
      <protection hidden="1"/>
    </xf>
    <xf numFmtId="180" fontId="4" fillId="0" borderId="42" xfId="0" applyNumberFormat="1" applyFont="1" applyBorder="1" applyAlignment="1" applyProtection="1">
      <alignment horizontal="left" vertical="center"/>
      <protection hidden="1"/>
    </xf>
    <xf numFmtId="180" fontId="4" fillId="0" borderId="19" xfId="0" applyNumberFormat="1" applyFont="1" applyBorder="1" applyAlignment="1" applyProtection="1">
      <alignment horizontal="left" vertical="center"/>
      <protection hidden="1"/>
    </xf>
    <xf numFmtId="180" fontId="13" fillId="0" borderId="10" xfId="0" applyNumberFormat="1" applyFont="1" applyBorder="1" applyAlignment="1" applyProtection="1">
      <alignment horizontal="left" vertical="center"/>
      <protection hidden="1" locked="0"/>
    </xf>
    <xf numFmtId="180" fontId="13" fillId="0" borderId="13" xfId="0" applyNumberFormat="1" applyFont="1" applyBorder="1" applyAlignment="1" applyProtection="1">
      <alignment horizontal="left" vertical="center"/>
      <protection hidden="1" locked="0"/>
    </xf>
    <xf numFmtId="0" fontId="21" fillId="0" borderId="54" xfId="45" applyBorder="1" applyAlignment="1" applyProtection="1">
      <alignment horizontal="center" vertical="center"/>
      <protection locked="0"/>
    </xf>
    <xf numFmtId="197" fontId="20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1" fillId="0" borderId="12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 wrapText="1"/>
      <protection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43" xfId="0" applyFont="1" applyBorder="1" applyAlignment="1" applyProtection="1">
      <alignment horizontal="center" vertical="center" wrapText="1"/>
      <protection hidden="1"/>
    </xf>
    <xf numFmtId="0" fontId="39" fillId="0" borderId="48" xfId="0" applyFont="1" applyBorder="1" applyAlignment="1" applyProtection="1">
      <alignment horizontal="center" vertical="center" wrapText="1"/>
      <protection hidden="1"/>
    </xf>
    <xf numFmtId="0" fontId="39" fillId="0" borderId="49" xfId="0" applyFont="1" applyBorder="1" applyAlignment="1" applyProtection="1">
      <alignment horizontal="center" vertical="center" wrapText="1"/>
      <protection hidden="1"/>
    </xf>
    <xf numFmtId="0" fontId="39" fillId="0" borderId="50" xfId="0" applyFont="1" applyBorder="1" applyAlignment="1" applyProtection="1">
      <alignment horizontal="center" vertical="center" wrapText="1"/>
      <protection hidden="1"/>
    </xf>
    <xf numFmtId="180" fontId="4" fillId="0" borderId="36" xfId="0" applyNumberFormat="1" applyFont="1" applyBorder="1" applyAlignment="1" applyProtection="1">
      <alignment horizontal="left" vertical="center"/>
      <protection hidden="1"/>
    </xf>
    <xf numFmtId="180" fontId="4" fillId="0" borderId="37" xfId="0" applyNumberFormat="1" applyFont="1" applyBorder="1" applyAlignment="1" applyProtection="1">
      <alignment horizontal="left" vertical="center"/>
      <protection hidden="1"/>
    </xf>
    <xf numFmtId="180" fontId="4" fillId="0" borderId="38" xfId="0" applyNumberFormat="1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49" fontId="41" fillId="0" borderId="23" xfId="0" applyNumberFormat="1" applyFont="1" applyBorder="1" applyAlignment="1" applyProtection="1">
      <alignment horizontal="center" vertical="center"/>
      <protection hidden="1"/>
    </xf>
    <xf numFmtId="49" fontId="41" fillId="0" borderId="0" xfId="0" applyNumberFormat="1" applyFont="1" applyBorder="1" applyAlignment="1" applyProtection="1">
      <alignment horizontal="center" vertical="center"/>
      <protection hidden="1"/>
    </xf>
    <xf numFmtId="49" fontId="41" fillId="0" borderId="13" xfId="0" applyNumberFormat="1" applyFont="1" applyBorder="1" applyAlignment="1" applyProtection="1">
      <alignment horizontal="center" vertical="center"/>
      <protection hidden="1"/>
    </xf>
    <xf numFmtId="49" fontId="41" fillId="0" borderId="54" xfId="0" applyNumberFormat="1" applyFont="1" applyBorder="1" applyAlignment="1" applyProtection="1">
      <alignment horizontal="center" vertical="center"/>
      <protection hidden="1"/>
    </xf>
    <xf numFmtId="49" fontId="41" fillId="0" borderId="16" xfId="0" applyNumberFormat="1" applyFont="1" applyBorder="1" applyAlignment="1" applyProtection="1">
      <alignment horizontal="center" vertical="center"/>
      <protection hidden="1"/>
    </xf>
    <xf numFmtId="49" fontId="41" fillId="0" borderId="53" xfId="0" applyNumberFormat="1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41" fillId="0" borderId="23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/>
      <protection hidden="1"/>
    </xf>
    <xf numFmtId="0" fontId="41" fillId="0" borderId="54" xfId="0" applyFont="1" applyBorder="1" applyAlignment="1" applyProtection="1">
      <alignment horizontal="center" vertical="center"/>
      <protection hidden="1"/>
    </xf>
    <xf numFmtId="0" fontId="41" fillId="0" borderId="53" xfId="0" applyFont="1" applyBorder="1" applyAlignment="1" applyProtection="1">
      <alignment horizontal="center" vertical="center"/>
      <protection hidden="1"/>
    </xf>
    <xf numFmtId="0" fontId="12" fillId="42" borderId="10" xfId="0" applyFont="1" applyFill="1" applyBorder="1" applyAlignment="1" applyProtection="1">
      <alignment horizontal="center" vertical="center"/>
      <protection hidden="1"/>
    </xf>
    <xf numFmtId="0" fontId="12" fillId="42" borderId="0" xfId="0" applyFont="1" applyFill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61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62" xfId="0" applyFont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center" vertical="center"/>
      <protection hidden="1"/>
    </xf>
    <xf numFmtId="0" fontId="17" fillId="0" borderId="64" xfId="0" applyFont="1" applyBorder="1" applyAlignment="1" applyProtection="1">
      <alignment horizontal="center" vertical="center"/>
      <protection hidden="1"/>
    </xf>
    <xf numFmtId="180" fontId="53" fillId="0" borderId="17" xfId="0" applyNumberFormat="1" applyFont="1" applyBorder="1" applyAlignment="1" applyProtection="1">
      <alignment horizontal="center" vertical="center"/>
      <protection hidden="1"/>
    </xf>
    <xf numFmtId="0" fontId="17" fillId="0" borderId="17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9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24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4" fillId="0" borderId="21" xfId="0" applyFont="1" applyBorder="1" applyAlignment="1" applyProtection="1">
      <alignment horizontal="center" vertical="top" wrapText="1"/>
      <protection hidden="1"/>
    </xf>
    <xf numFmtId="0" fontId="49" fillId="33" borderId="40" xfId="0" applyFont="1" applyFill="1" applyBorder="1" applyAlignment="1" applyProtection="1">
      <alignment horizontal="left" vertical="center"/>
      <protection hidden="1"/>
    </xf>
    <xf numFmtId="0" fontId="49" fillId="33" borderId="25" xfId="0" applyFont="1" applyFill="1" applyBorder="1" applyAlignment="1" applyProtection="1">
      <alignment horizontal="left" vertical="center"/>
      <protection hidden="1"/>
    </xf>
    <xf numFmtId="0" fontId="49" fillId="33" borderId="41" xfId="0" applyFont="1" applyFill="1" applyBorder="1" applyAlignment="1" applyProtection="1">
      <alignment horizontal="left" vertical="center"/>
      <protection hidden="1"/>
    </xf>
    <xf numFmtId="0" fontId="22" fillId="33" borderId="40" xfId="0" applyFont="1" applyFill="1" applyBorder="1" applyAlignment="1" applyProtection="1">
      <alignment horizontal="center" vertical="center"/>
      <protection hidden="1" locked="0"/>
    </xf>
    <xf numFmtId="0" fontId="22" fillId="33" borderId="25" xfId="0" applyFont="1" applyFill="1" applyBorder="1" applyAlignment="1" applyProtection="1">
      <alignment horizontal="center" vertical="center"/>
      <protection hidden="1" locked="0"/>
    </xf>
    <xf numFmtId="0" fontId="22" fillId="33" borderId="41" xfId="0" applyFont="1" applyFill="1" applyBorder="1" applyAlignment="1" applyProtection="1">
      <alignment horizontal="center" vertical="center"/>
      <protection hidden="1" locked="0"/>
    </xf>
    <xf numFmtId="0" fontId="1" fillId="33" borderId="40" xfId="0" applyFont="1" applyFill="1" applyBorder="1" applyAlignment="1" applyProtection="1">
      <alignment horizontal="center" vertical="center"/>
      <protection hidden="1" locked="0"/>
    </xf>
    <xf numFmtId="0" fontId="1" fillId="33" borderId="25" xfId="0" applyFont="1" applyFill="1" applyBorder="1" applyAlignment="1" applyProtection="1">
      <alignment horizontal="center" vertical="center"/>
      <protection hidden="1" locked="0"/>
    </xf>
    <xf numFmtId="0" fontId="1" fillId="33" borderId="41" xfId="0" applyFont="1" applyFill="1" applyBorder="1" applyAlignment="1" applyProtection="1">
      <alignment horizontal="center" vertical="center"/>
      <protection hidden="1" locked="0"/>
    </xf>
    <xf numFmtId="0" fontId="49" fillId="33" borderId="17" xfId="0" applyFont="1" applyFill="1" applyBorder="1" applyAlignment="1" applyProtection="1">
      <alignment horizontal="center" vertical="center"/>
      <protection hidden="1"/>
    </xf>
    <xf numFmtId="1" fontId="40" fillId="36" borderId="10" xfId="0" applyNumberFormat="1" applyFont="1" applyFill="1" applyBorder="1" applyAlignment="1" applyProtection="1">
      <alignment horizontal="center" vertical="center"/>
      <protection hidden="1"/>
    </xf>
    <xf numFmtId="1" fontId="40" fillId="36" borderId="0" xfId="0" applyNumberFormat="1" applyFont="1" applyFill="1" applyBorder="1" applyAlignment="1" applyProtection="1">
      <alignment horizontal="center" vertical="center"/>
      <protection hidden="1"/>
    </xf>
    <xf numFmtId="1" fontId="40" fillId="36" borderId="11" xfId="0" applyNumberFormat="1" applyFont="1" applyFill="1" applyBorder="1" applyAlignment="1" applyProtection="1">
      <alignment horizontal="center" vertical="center"/>
      <protection hidden="1"/>
    </xf>
    <xf numFmtId="1" fontId="40" fillId="36" borderId="24" xfId="0" applyNumberFormat="1" applyFont="1" applyFill="1" applyBorder="1" applyAlignment="1" applyProtection="1">
      <alignment horizontal="center" vertical="center"/>
      <protection hidden="1"/>
    </xf>
    <xf numFmtId="1" fontId="40" fillId="36" borderId="16" xfId="0" applyNumberFormat="1" applyFont="1" applyFill="1" applyBorder="1" applyAlignment="1" applyProtection="1">
      <alignment horizontal="center" vertical="center"/>
      <protection hidden="1"/>
    </xf>
    <xf numFmtId="1" fontId="40" fillId="36" borderId="21" xfId="0" applyNumberFormat="1" applyFont="1" applyFill="1" applyBorder="1" applyAlignment="1" applyProtection="1">
      <alignment horizontal="center" vertical="center"/>
      <protection hidden="1"/>
    </xf>
    <xf numFmtId="0" fontId="53" fillId="0" borderId="17" xfId="0" applyFont="1" applyBorder="1" applyAlignment="1" applyProtection="1">
      <alignment horizontal="center" vertical="center"/>
      <protection hidden="1"/>
    </xf>
    <xf numFmtId="0" fontId="54" fillId="43" borderId="17" xfId="0" applyFont="1" applyFill="1" applyBorder="1" applyAlignment="1" applyProtection="1">
      <alignment horizontal="center" vertical="center"/>
      <protection hidden="1"/>
    </xf>
    <xf numFmtId="0" fontId="49" fillId="33" borderId="27" xfId="0" applyFont="1" applyFill="1" applyBorder="1" applyAlignment="1" applyProtection="1">
      <alignment horizontal="center" vertical="center"/>
      <protection hidden="1"/>
    </xf>
    <xf numFmtId="0" fontId="49" fillId="33" borderId="28" xfId="0" applyFont="1" applyFill="1" applyBorder="1" applyAlignment="1" applyProtection="1">
      <alignment horizontal="center" vertical="center"/>
      <protection hidden="1"/>
    </xf>
    <xf numFmtId="0" fontId="49" fillId="33" borderId="61" xfId="0" applyFont="1" applyFill="1" applyBorder="1" applyAlignment="1" applyProtection="1">
      <alignment horizontal="center" vertical="center"/>
      <protection hidden="1"/>
    </xf>
    <xf numFmtId="0" fontId="49" fillId="33" borderId="62" xfId="0" applyFont="1" applyFill="1" applyBorder="1" applyAlignment="1" applyProtection="1">
      <alignment horizontal="center" vertical="center"/>
      <protection hidden="1"/>
    </xf>
    <xf numFmtId="0" fontId="49" fillId="33" borderId="63" xfId="0" applyFont="1" applyFill="1" applyBorder="1" applyAlignment="1" applyProtection="1">
      <alignment horizontal="center" vertical="center"/>
      <protection hidden="1"/>
    </xf>
    <xf numFmtId="0" fontId="49" fillId="33" borderId="64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8" borderId="40" xfId="0" applyFont="1" applyFill="1" applyBorder="1" applyAlignment="1" applyProtection="1">
      <alignment horizontal="center" vertical="center"/>
      <protection hidden="1"/>
    </xf>
    <xf numFmtId="0" fontId="7" fillId="38" borderId="25" xfId="0" applyFont="1" applyFill="1" applyBorder="1" applyAlignment="1" applyProtection="1">
      <alignment horizontal="center" vertical="center"/>
      <protection hidden="1"/>
    </xf>
    <xf numFmtId="0" fontId="7" fillId="38" borderId="41" xfId="0" applyFont="1" applyFill="1" applyBorder="1" applyAlignment="1" applyProtection="1">
      <alignment horizontal="center" vertical="center"/>
      <protection hidden="1"/>
    </xf>
    <xf numFmtId="0" fontId="30" fillId="43" borderId="40" xfId="0" applyFont="1" applyFill="1" applyBorder="1" applyAlignment="1" applyProtection="1">
      <alignment horizontal="center" vertical="center"/>
      <protection hidden="1"/>
    </xf>
    <xf numFmtId="0" fontId="30" fillId="43" borderId="25" xfId="0" applyFont="1" applyFill="1" applyBorder="1" applyAlignment="1" applyProtection="1">
      <alignment horizontal="center" vertical="center"/>
      <protection hidden="1"/>
    </xf>
    <xf numFmtId="0" fontId="30" fillId="43" borderId="41" xfId="0" applyFont="1" applyFill="1" applyBorder="1" applyAlignment="1" applyProtection="1">
      <alignment horizontal="center" vertical="center"/>
      <protection hidden="1"/>
    </xf>
    <xf numFmtId="0" fontId="30" fillId="43" borderId="40" xfId="0" applyFont="1" applyFill="1" applyBorder="1" applyAlignment="1" applyProtection="1">
      <alignment horizontal="center"/>
      <protection/>
    </xf>
    <xf numFmtId="0" fontId="30" fillId="43" borderId="25" xfId="0" applyFont="1" applyFill="1" applyBorder="1" applyAlignment="1" applyProtection="1">
      <alignment horizontal="center"/>
      <protection/>
    </xf>
    <xf numFmtId="0" fontId="30" fillId="43" borderId="41" xfId="0" applyFont="1" applyFill="1" applyBorder="1" applyAlignment="1" applyProtection="1">
      <alignment horizontal="center"/>
      <protection/>
    </xf>
    <xf numFmtId="0" fontId="2" fillId="33" borderId="40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54" fillId="36" borderId="18" xfId="0" applyFont="1" applyFill="1" applyBorder="1" applyAlignment="1" applyProtection="1">
      <alignment horizontal="left" vertical="center" wrapText="1" readingOrder="1"/>
      <protection hidden="1"/>
    </xf>
    <xf numFmtId="0" fontId="54" fillId="36" borderId="12" xfId="0" applyFont="1" applyFill="1" applyBorder="1" applyAlignment="1" applyProtection="1">
      <alignment horizontal="left" vertical="center" wrapText="1" readingOrder="1"/>
      <protection hidden="1"/>
    </xf>
    <xf numFmtId="0" fontId="54" fillId="36" borderId="19" xfId="0" applyFont="1" applyFill="1" applyBorder="1" applyAlignment="1" applyProtection="1">
      <alignment horizontal="left" vertical="center" wrapText="1" readingOrder="1"/>
      <protection hidden="1"/>
    </xf>
    <xf numFmtId="0" fontId="54" fillId="36" borderId="10" xfId="0" applyFont="1" applyFill="1" applyBorder="1" applyAlignment="1" applyProtection="1">
      <alignment horizontal="left" vertical="center" wrapText="1" readingOrder="1"/>
      <protection hidden="1"/>
    </xf>
    <xf numFmtId="0" fontId="54" fillId="36" borderId="0" xfId="0" applyFont="1" applyFill="1" applyBorder="1" applyAlignment="1" applyProtection="1">
      <alignment horizontal="left" vertical="center" wrapText="1" readingOrder="1"/>
      <protection hidden="1"/>
    </xf>
    <xf numFmtId="0" fontId="54" fillId="36" borderId="11" xfId="0" applyFont="1" applyFill="1" applyBorder="1" applyAlignment="1" applyProtection="1">
      <alignment horizontal="left" vertical="center" wrapText="1" readingOrder="1"/>
      <protection hidden="1"/>
    </xf>
    <xf numFmtId="0" fontId="54" fillId="36" borderId="24" xfId="0" applyFont="1" applyFill="1" applyBorder="1" applyAlignment="1" applyProtection="1">
      <alignment horizontal="left" vertical="center" wrapText="1" readingOrder="1"/>
      <protection hidden="1"/>
    </xf>
    <xf numFmtId="0" fontId="54" fillId="36" borderId="16" xfId="0" applyFont="1" applyFill="1" applyBorder="1" applyAlignment="1" applyProtection="1">
      <alignment horizontal="left" vertical="center" wrapText="1" readingOrder="1"/>
      <protection hidden="1"/>
    </xf>
    <xf numFmtId="0" fontId="54" fillId="36" borderId="21" xfId="0" applyFont="1" applyFill="1" applyBorder="1" applyAlignment="1" applyProtection="1">
      <alignment horizontal="left" vertical="center" wrapText="1" readingOrder="1"/>
      <protection hidden="1"/>
    </xf>
    <xf numFmtId="0" fontId="54" fillId="43" borderId="18" xfId="0" applyFont="1" applyFill="1" applyBorder="1" applyAlignment="1" applyProtection="1">
      <alignment horizontal="center" vertical="center" wrapText="1"/>
      <protection hidden="1"/>
    </xf>
    <xf numFmtId="0" fontId="54" fillId="43" borderId="12" xfId="0" applyFont="1" applyFill="1" applyBorder="1" applyAlignment="1" applyProtection="1">
      <alignment horizontal="center" vertical="center" wrapText="1"/>
      <protection hidden="1"/>
    </xf>
    <xf numFmtId="0" fontId="54" fillId="43" borderId="19" xfId="0" applyFont="1" applyFill="1" applyBorder="1" applyAlignment="1" applyProtection="1">
      <alignment horizontal="center" vertical="center" wrapText="1"/>
      <protection hidden="1"/>
    </xf>
    <xf numFmtId="0" fontId="54" fillId="43" borderId="10" xfId="0" applyFont="1" applyFill="1" applyBorder="1" applyAlignment="1" applyProtection="1">
      <alignment horizontal="center" vertical="center" wrapText="1"/>
      <protection hidden="1"/>
    </xf>
    <xf numFmtId="0" fontId="54" fillId="43" borderId="0" xfId="0" applyFont="1" applyFill="1" applyBorder="1" applyAlignment="1" applyProtection="1">
      <alignment horizontal="center" vertical="center" wrapText="1"/>
      <protection hidden="1"/>
    </xf>
    <xf numFmtId="0" fontId="54" fillId="43" borderId="11" xfId="0" applyFont="1" applyFill="1" applyBorder="1" applyAlignment="1" applyProtection="1">
      <alignment horizontal="center" vertical="center" wrapText="1"/>
      <protection hidden="1"/>
    </xf>
    <xf numFmtId="0" fontId="54" fillId="43" borderId="24" xfId="0" applyFont="1" applyFill="1" applyBorder="1" applyAlignment="1" applyProtection="1">
      <alignment horizontal="center" vertical="center" wrapText="1"/>
      <protection hidden="1"/>
    </xf>
    <xf numFmtId="0" fontId="54" fillId="43" borderId="16" xfId="0" applyFont="1" applyFill="1" applyBorder="1" applyAlignment="1" applyProtection="1">
      <alignment horizontal="center" vertical="center" wrapText="1"/>
      <protection hidden="1"/>
    </xf>
    <xf numFmtId="0" fontId="54" fillId="43" borderId="21" xfId="0" applyFont="1" applyFill="1" applyBorder="1" applyAlignment="1" applyProtection="1">
      <alignment horizontal="center" vertical="center" wrapText="1"/>
      <protection hidden="1"/>
    </xf>
    <xf numFmtId="0" fontId="11" fillId="43" borderId="17" xfId="0" applyFont="1" applyFill="1" applyBorder="1" applyAlignment="1" applyProtection="1">
      <alignment horizontal="center" vertical="center"/>
      <protection hidden="1"/>
    </xf>
    <xf numFmtId="0" fontId="7" fillId="42" borderId="0" xfId="0" applyFont="1" applyFill="1" applyBorder="1" applyAlignment="1" applyProtection="1">
      <alignment horizontal="center" vertical="center"/>
      <protection hidden="1"/>
    </xf>
    <xf numFmtId="0" fontId="50" fillId="42" borderId="0" xfId="0" applyFont="1" applyFill="1" applyBorder="1" applyAlignment="1" applyProtection="1">
      <alignment horizontal="center" vertical="center"/>
      <protection hidden="1"/>
    </xf>
    <xf numFmtId="0" fontId="30" fillId="36" borderId="40" xfId="0" applyFont="1" applyFill="1" applyBorder="1" applyAlignment="1" applyProtection="1">
      <alignment horizontal="center" vertical="center"/>
      <protection hidden="1"/>
    </xf>
    <xf numFmtId="0" fontId="30" fillId="36" borderId="25" xfId="0" applyFont="1" applyFill="1" applyBorder="1" applyAlignment="1" applyProtection="1">
      <alignment horizontal="center" vertical="center"/>
      <protection hidden="1"/>
    </xf>
    <xf numFmtId="0" fontId="30" fillId="36" borderId="41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0" fontId="30" fillId="43" borderId="18" xfId="0" applyFont="1" applyFill="1" applyBorder="1" applyAlignment="1" applyProtection="1">
      <alignment horizontal="center" vertical="center"/>
      <protection hidden="1"/>
    </xf>
    <xf numFmtId="0" fontId="30" fillId="43" borderId="12" xfId="0" applyFont="1" applyFill="1" applyBorder="1" applyAlignment="1" applyProtection="1">
      <alignment horizontal="center" vertical="center"/>
      <protection hidden="1"/>
    </xf>
    <xf numFmtId="0" fontId="30" fillId="43" borderId="19" xfId="0" applyFont="1" applyFill="1" applyBorder="1" applyAlignment="1" applyProtection="1">
      <alignment horizontal="center" vertical="center"/>
      <protection hidden="1"/>
    </xf>
    <xf numFmtId="0" fontId="30" fillId="43" borderId="24" xfId="0" applyFont="1" applyFill="1" applyBorder="1" applyAlignment="1" applyProtection="1">
      <alignment horizontal="center" vertical="center"/>
      <protection hidden="1"/>
    </xf>
    <xf numFmtId="0" fontId="30" fillId="43" borderId="16" xfId="0" applyFont="1" applyFill="1" applyBorder="1" applyAlignment="1" applyProtection="1">
      <alignment horizontal="center" vertical="center"/>
      <protection hidden="1"/>
    </xf>
    <xf numFmtId="0" fontId="30" fillId="43" borderId="21" xfId="0" applyFont="1" applyFill="1" applyBorder="1" applyAlignment="1" applyProtection="1">
      <alignment horizontal="center" vertical="center"/>
      <protection hidden="1"/>
    </xf>
    <xf numFmtId="180" fontId="1" fillId="33" borderId="40" xfId="0" applyNumberFormat="1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41" xfId="0" applyFont="1" applyFill="1" applyBorder="1" applyAlignment="1" applyProtection="1">
      <alignment horizontal="center" vertical="center"/>
      <protection hidden="1"/>
    </xf>
    <xf numFmtId="0" fontId="1" fillId="33" borderId="40" xfId="0" applyFont="1" applyFill="1" applyBorder="1" applyAlignment="1" applyProtection="1">
      <alignment horizontal="center" vertical="center"/>
      <protection hidden="1"/>
    </xf>
    <xf numFmtId="0" fontId="51" fillId="38" borderId="0" xfId="0" applyFont="1" applyFill="1" applyBorder="1" applyAlignment="1" applyProtection="1">
      <alignment horizontal="center" vertical="center"/>
      <protection hidden="1"/>
    </xf>
    <xf numFmtId="0" fontId="52" fillId="38" borderId="0" xfId="0" applyFont="1" applyFill="1" applyBorder="1" applyAlignment="1" applyProtection="1">
      <alignment horizontal="center" vertical="center"/>
      <protection hidden="1"/>
    </xf>
    <xf numFmtId="180" fontId="2" fillId="33" borderId="40" xfId="0" applyNumberFormat="1" applyFont="1" applyFill="1" applyBorder="1" applyAlignment="1" applyProtection="1">
      <alignment horizontal="center" vertical="center"/>
      <protection hidden="1"/>
    </xf>
    <xf numFmtId="0" fontId="28" fillId="0" borderId="17" xfId="0" applyNumberFormat="1" applyFont="1" applyFill="1" applyBorder="1" applyAlignment="1" applyProtection="1">
      <alignment horizontal="left" vertical="center"/>
      <protection/>
    </xf>
    <xf numFmtId="0" fontId="28" fillId="0" borderId="65" xfId="0" applyNumberFormat="1" applyFont="1" applyFill="1" applyBorder="1" applyAlignment="1" applyProtection="1">
      <alignment horizontal="left" vertical="center"/>
      <protection/>
    </xf>
    <xf numFmtId="188" fontId="36" fillId="0" borderId="66" xfId="0" applyNumberFormat="1" applyFont="1" applyFill="1" applyBorder="1" applyAlignment="1" applyProtection="1">
      <alignment horizontal="right" vertical="center"/>
      <protection locked="0"/>
    </xf>
    <xf numFmtId="188" fontId="36" fillId="0" borderId="67" xfId="0" applyNumberFormat="1" applyFont="1" applyFill="1" applyBorder="1" applyAlignment="1" applyProtection="1">
      <alignment horizontal="right" vertical="center"/>
      <protection locked="0"/>
    </xf>
    <xf numFmtId="14" fontId="1" fillId="0" borderId="0" xfId="0" applyNumberFormat="1" applyFont="1" applyFill="1" applyAlignment="1" applyProtection="1">
      <alignment horizontal="center" vertical="center"/>
      <protection/>
    </xf>
    <xf numFmtId="196" fontId="1" fillId="0" borderId="0" xfId="0" applyNumberFormat="1" applyFont="1" applyFill="1" applyAlignment="1" applyProtection="1">
      <alignment horizontal="center" vertical="center"/>
      <protection/>
    </xf>
    <xf numFmtId="49" fontId="37" fillId="0" borderId="32" xfId="0" applyNumberFormat="1" applyFont="1" applyFill="1" applyBorder="1" applyAlignment="1" applyProtection="1">
      <alignment horizontal="center" vertical="center"/>
      <protection locked="0"/>
    </xf>
    <xf numFmtId="49" fontId="37" fillId="0" borderId="32" xfId="0" applyNumberFormat="1" applyFont="1" applyFill="1" applyBorder="1" applyAlignment="1" applyProtection="1" quotePrefix="1">
      <alignment horizontal="center" vertical="center"/>
      <protection locked="0"/>
    </xf>
    <xf numFmtId="49" fontId="37" fillId="0" borderId="68" xfId="0" applyNumberFormat="1" applyFont="1" applyFill="1" applyBorder="1" applyAlignment="1" applyProtection="1" quotePrefix="1">
      <alignment horizontal="center" vertical="center"/>
      <protection locked="0"/>
    </xf>
    <xf numFmtId="0" fontId="34" fillId="34" borderId="69" xfId="0" applyFont="1" applyFill="1" applyBorder="1" applyAlignment="1" applyProtection="1">
      <alignment horizontal="center" vertical="center"/>
      <protection/>
    </xf>
    <xf numFmtId="0" fontId="34" fillId="34" borderId="70" xfId="0" applyFont="1" applyFill="1" applyBorder="1" applyAlignment="1" applyProtection="1">
      <alignment horizontal="center" vertical="center"/>
      <protection/>
    </xf>
    <xf numFmtId="14" fontId="36" fillId="0" borderId="66" xfId="0" applyNumberFormat="1" applyFont="1" applyFill="1" applyBorder="1" applyAlignment="1" applyProtection="1">
      <alignment horizontal="right" vertical="center"/>
      <protection/>
    </xf>
    <xf numFmtId="14" fontId="36" fillId="0" borderId="67" xfId="0" applyNumberFormat="1" applyFont="1" applyFill="1" applyBorder="1" applyAlignment="1" applyProtection="1">
      <alignment horizontal="right" vertical="center"/>
      <protection/>
    </xf>
    <xf numFmtId="188" fontId="36" fillId="0" borderId="71" xfId="0" applyNumberFormat="1" applyFont="1" applyFill="1" applyBorder="1" applyAlignment="1" applyProtection="1">
      <alignment horizontal="right" vertical="center"/>
      <protection locked="0"/>
    </xf>
    <xf numFmtId="0" fontId="32" fillId="34" borderId="72" xfId="0" applyFont="1" applyFill="1" applyBorder="1" applyAlignment="1" applyProtection="1">
      <alignment horizontal="center" vertical="center" wrapText="1"/>
      <protection/>
    </xf>
    <xf numFmtId="0" fontId="32" fillId="34" borderId="73" xfId="0" applyFont="1" applyFill="1" applyBorder="1" applyAlignment="1" applyProtection="1">
      <alignment horizontal="center" vertical="center" wrapText="1"/>
      <protection/>
    </xf>
    <xf numFmtId="188" fontId="36" fillId="0" borderId="74" xfId="0" applyNumberFormat="1" applyFont="1" applyFill="1" applyBorder="1" applyAlignment="1" applyProtection="1">
      <alignment horizontal="right" vertical="center"/>
      <protection/>
    </xf>
    <xf numFmtId="188" fontId="36" fillId="0" borderId="71" xfId="0" applyNumberFormat="1" applyFont="1" applyFill="1" applyBorder="1" applyAlignment="1" applyProtection="1">
      <alignment horizontal="right" vertical="center"/>
      <protection/>
    </xf>
    <xf numFmtId="188" fontId="36" fillId="0" borderId="75" xfId="0" applyNumberFormat="1" applyFont="1" applyFill="1" applyBorder="1" applyAlignment="1" applyProtection="1">
      <alignment horizontal="right" vertical="center"/>
      <protection/>
    </xf>
    <xf numFmtId="181" fontId="34" fillId="34" borderId="76" xfId="0" applyNumberFormat="1" applyFont="1" applyFill="1" applyBorder="1" applyAlignment="1" applyProtection="1">
      <alignment horizontal="left" vertical="center"/>
      <protection/>
    </xf>
    <xf numFmtId="181" fontId="34" fillId="34" borderId="57" xfId="0" applyNumberFormat="1" applyFont="1" applyFill="1" applyBorder="1" applyAlignment="1" applyProtection="1">
      <alignment horizontal="left" vertical="center"/>
      <protection/>
    </xf>
    <xf numFmtId="181" fontId="33" fillId="34" borderId="57" xfId="0" applyNumberFormat="1" applyFont="1" applyFill="1" applyBorder="1" applyAlignment="1" applyProtection="1">
      <alignment horizontal="left" vertical="center"/>
      <protection/>
    </xf>
    <xf numFmtId="0" fontId="19" fillId="33" borderId="28" xfId="0" applyFont="1" applyFill="1" applyBorder="1" applyAlignment="1" applyProtection="1">
      <alignment horizontal="center" vertical="center" wrapText="1"/>
      <protection/>
    </xf>
    <xf numFmtId="0" fontId="19" fillId="33" borderId="61" xfId="0" applyFont="1" applyFill="1" applyBorder="1" applyAlignment="1" applyProtection="1">
      <alignment horizontal="center" vertical="center" wrapText="1"/>
      <protection/>
    </xf>
    <xf numFmtId="0" fontId="19" fillId="33" borderId="16" xfId="0" applyFont="1" applyFill="1" applyBorder="1" applyAlignment="1" applyProtection="1">
      <alignment horizontal="center" vertical="center" wrapText="1"/>
      <protection/>
    </xf>
    <xf numFmtId="0" fontId="19" fillId="33" borderId="77" xfId="0" applyFont="1" applyFill="1" applyBorder="1" applyAlignment="1" applyProtection="1">
      <alignment horizontal="center" vertical="center" wrapText="1"/>
      <protection/>
    </xf>
    <xf numFmtId="0" fontId="1" fillId="33" borderId="78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2" fillId="34" borderId="79" xfId="0" applyFont="1" applyFill="1" applyBorder="1" applyAlignment="1" applyProtection="1">
      <alignment horizontal="center" vertical="center"/>
      <protection/>
    </xf>
    <xf numFmtId="0" fontId="12" fillId="34" borderId="57" xfId="0" applyFont="1" applyFill="1" applyBorder="1" applyAlignment="1" applyProtection="1">
      <alignment horizontal="center" vertical="center"/>
      <protection/>
    </xf>
    <xf numFmtId="0" fontId="12" fillId="34" borderId="80" xfId="0" applyFont="1" applyFill="1" applyBorder="1" applyAlignment="1" applyProtection="1">
      <alignment horizontal="center" vertical="center"/>
      <protection/>
    </xf>
    <xf numFmtId="0" fontId="21" fillId="0" borderId="17" xfId="45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29" fillId="0" borderId="65" xfId="0" applyFont="1" applyFill="1" applyBorder="1" applyAlignment="1" applyProtection="1">
      <alignment horizontal="center" vertical="center"/>
      <protection/>
    </xf>
    <xf numFmtId="14" fontId="56" fillId="0" borderId="67" xfId="0" applyNumberFormat="1" applyFont="1" applyFill="1" applyBorder="1" applyAlignment="1" applyProtection="1">
      <alignment horizontal="right" vertical="center"/>
      <protection locked="0"/>
    </xf>
    <xf numFmtId="14" fontId="56" fillId="0" borderId="81" xfId="0" applyNumberFormat="1" applyFont="1" applyFill="1" applyBorder="1" applyAlignment="1" applyProtection="1">
      <alignment horizontal="right" vertical="center"/>
      <protection locked="0"/>
    </xf>
    <xf numFmtId="0" fontId="11" fillId="44" borderId="18" xfId="0" applyFont="1" applyFill="1" applyBorder="1" applyAlignment="1" applyProtection="1">
      <alignment horizontal="center" vertical="center"/>
      <protection/>
    </xf>
    <xf numFmtId="0" fontId="7" fillId="44" borderId="12" xfId="0" applyFont="1" applyFill="1" applyBorder="1" applyAlignment="1" applyProtection="1">
      <alignment horizontal="center" vertical="center"/>
      <protection/>
    </xf>
    <xf numFmtId="0" fontId="7" fillId="44" borderId="19" xfId="0" applyFont="1" applyFill="1" applyBorder="1" applyAlignment="1" applyProtection="1">
      <alignment horizontal="center" vertical="center"/>
      <protection/>
    </xf>
    <xf numFmtId="0" fontId="22" fillId="39" borderId="18" xfId="0" applyFont="1" applyFill="1" applyBorder="1" applyAlignment="1" applyProtection="1">
      <alignment horizontal="center" vertical="center"/>
      <protection/>
    </xf>
    <xf numFmtId="0" fontId="22" fillId="39" borderId="12" xfId="0" applyFont="1" applyFill="1" applyBorder="1" applyAlignment="1" applyProtection="1">
      <alignment horizontal="center" vertical="center"/>
      <protection/>
    </xf>
    <xf numFmtId="0" fontId="22" fillId="39" borderId="19" xfId="0" applyFont="1" applyFill="1" applyBorder="1" applyAlignment="1" applyProtection="1">
      <alignment horizontal="center" vertical="center"/>
      <protection/>
    </xf>
    <xf numFmtId="188" fontId="36" fillId="0" borderId="81" xfId="0" applyNumberFormat="1" applyFont="1" applyFill="1" applyBorder="1" applyAlignment="1" applyProtection="1">
      <alignment horizontal="right" vertical="center"/>
      <protection locked="0"/>
    </xf>
    <xf numFmtId="0" fontId="30" fillId="34" borderId="82" xfId="0" applyFont="1" applyFill="1" applyBorder="1" applyAlignment="1" applyProtection="1">
      <alignment horizontal="center" vertical="center" textRotation="90"/>
      <protection/>
    </xf>
    <xf numFmtId="0" fontId="32" fillId="34" borderId="57" xfId="0" applyFont="1" applyFill="1" applyBorder="1" applyAlignment="1" applyProtection="1">
      <alignment horizontal="center" vertical="center"/>
      <protection/>
    </xf>
    <xf numFmtId="0" fontId="32" fillId="34" borderId="8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0" fillId="34" borderId="84" xfId="0" applyFont="1" applyFill="1" applyBorder="1" applyAlignment="1" applyProtection="1">
      <alignment horizontal="center" vertical="center" textRotation="90"/>
      <protection/>
    </xf>
    <xf numFmtId="0" fontId="28" fillId="0" borderId="17" xfId="0" applyNumberFormat="1" applyFont="1" applyFill="1" applyBorder="1" applyAlignment="1" applyProtection="1">
      <alignment horizontal="left" vertical="center"/>
      <protection locked="0"/>
    </xf>
    <xf numFmtId="0" fontId="28" fillId="0" borderId="65" xfId="0" applyNumberFormat="1" applyFont="1" applyFill="1" applyBorder="1" applyAlignment="1" applyProtection="1">
      <alignment horizontal="left" vertical="center"/>
      <protection locked="0"/>
    </xf>
    <xf numFmtId="0" fontId="11" fillId="44" borderId="26" xfId="0" applyFont="1" applyFill="1" applyBorder="1" applyAlignment="1" applyProtection="1">
      <alignment horizontal="center" vertical="center"/>
      <protection/>
    </xf>
    <xf numFmtId="0" fontId="7" fillId="44" borderId="26" xfId="0" applyFont="1" applyFill="1" applyBorder="1" applyAlignment="1" applyProtection="1">
      <alignment horizontal="center" vertical="center"/>
      <protection/>
    </xf>
    <xf numFmtId="0" fontId="17" fillId="0" borderId="16" xfId="0" applyFont="1" applyBorder="1" applyAlignment="1">
      <alignment horizontal="left" vertical="center"/>
    </xf>
    <xf numFmtId="0" fontId="24" fillId="0" borderId="4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10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gray125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71</xdr:row>
      <xdr:rowOff>0</xdr:rowOff>
    </xdr:from>
    <xdr:to>
      <xdr:col>32</xdr:col>
      <xdr:colOff>95250</xdr:colOff>
      <xdr:row>73</xdr:row>
      <xdr:rowOff>219075</xdr:rowOff>
    </xdr:to>
    <xdr:grpSp>
      <xdr:nvGrpSpPr>
        <xdr:cNvPr id="1" name="Group 153"/>
        <xdr:cNvGrpSpPr>
          <a:grpSpLocks/>
        </xdr:cNvGrpSpPr>
      </xdr:nvGrpSpPr>
      <xdr:grpSpPr>
        <a:xfrm>
          <a:off x="6257925" y="9582150"/>
          <a:ext cx="838200" cy="447675"/>
          <a:chOff x="630" y="1414"/>
          <a:chExt cx="63" cy="55"/>
        </a:xfrm>
        <a:solidFill>
          <a:srgbClr val="FFFFFF"/>
        </a:solidFill>
      </xdr:grpSpPr>
    </xdr:grpSp>
    <xdr:clientData/>
  </xdr:twoCellAnchor>
  <xdr:twoCellAnchor>
    <xdr:from>
      <xdr:col>28</xdr:col>
      <xdr:colOff>95250</xdr:colOff>
      <xdr:row>71</xdr:row>
      <xdr:rowOff>0</xdr:rowOff>
    </xdr:from>
    <xdr:to>
      <xdr:col>32</xdr:col>
      <xdr:colOff>95250</xdr:colOff>
      <xdr:row>74</xdr:row>
      <xdr:rowOff>9525</xdr:rowOff>
    </xdr:to>
    <xdr:sp>
      <xdr:nvSpPr>
        <xdr:cNvPr id="5" name="Rectangle 154"/>
        <xdr:cNvSpPr>
          <a:spLocks/>
        </xdr:cNvSpPr>
      </xdr:nvSpPr>
      <xdr:spPr>
        <a:xfrm>
          <a:off x="6257925" y="9582150"/>
          <a:ext cx="838200" cy="4667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10</xdr:row>
      <xdr:rowOff>9525</xdr:rowOff>
    </xdr:from>
    <xdr:to>
      <xdr:col>11</xdr:col>
      <xdr:colOff>142875</xdr:colOff>
      <xdr:row>16</xdr:row>
      <xdr:rowOff>0</xdr:rowOff>
    </xdr:to>
    <xdr:pic>
      <xdr:nvPicPr>
        <xdr:cNvPr id="6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66875"/>
          <a:ext cx="2133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88</xdr:row>
      <xdr:rowOff>0</xdr:rowOff>
    </xdr:from>
    <xdr:to>
      <xdr:col>11</xdr:col>
      <xdr:colOff>200025</xdr:colOff>
      <xdr:row>94</xdr:row>
      <xdr:rowOff>0</xdr:rowOff>
    </xdr:to>
    <xdr:pic>
      <xdr:nvPicPr>
        <xdr:cNvPr id="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344275"/>
          <a:ext cx="2133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76200</xdr:rowOff>
    </xdr:from>
    <xdr:to>
      <xdr:col>5</xdr:col>
      <xdr:colOff>9525</xdr:colOff>
      <xdr:row>2</xdr:row>
      <xdr:rowOff>695325</xdr:rowOff>
    </xdr:to>
    <xdr:pic>
      <xdr:nvPicPr>
        <xdr:cNvPr id="1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2171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sega@hotmail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@escuderiasur.net" TargetMode="External" /><Relationship Id="rId2" Type="http://schemas.openxmlformats.org/officeDocument/2006/relationships/hyperlink" Target="mailto:info@codea.es" TargetMode="External" /><Relationship Id="rId3" Type="http://schemas.openxmlformats.org/officeDocument/2006/relationships/hyperlink" Target="mailto:acbdalmanzora@hotmail.com" TargetMode="External" /><Relationship Id="rId4" Type="http://schemas.openxmlformats.org/officeDocument/2006/relationships/hyperlink" Target="mailto:acbdalmanzora@hotmail.com" TargetMode="External" /><Relationship Id="rId5" Type="http://schemas.openxmlformats.org/officeDocument/2006/relationships/hyperlink" Target="mailto:clubcortesracing@gmail.com" TargetMode="External" /><Relationship Id="rId6" Type="http://schemas.openxmlformats.org/officeDocument/2006/relationships/hyperlink" Target="mailto:acbdalmanzora@hotmail.com" TargetMode="External" /><Relationship Id="rId7" Type="http://schemas.openxmlformats.org/officeDocument/2006/relationships/hyperlink" Target="mailto:acbdalmanzora@hotmail.com" TargetMode="External" /><Relationship Id="rId8" Type="http://schemas.openxmlformats.org/officeDocument/2006/relationships/hyperlink" Target="mailto:a.c.granada2001@gmail.com" TargetMode="External" /><Relationship Id="rId9" Type="http://schemas.openxmlformats.org/officeDocument/2006/relationships/hyperlink" Target="mailto:a.c.granada2001@gmail.com" TargetMode="External" /><Relationship Id="rId10" Type="http://schemas.openxmlformats.org/officeDocument/2006/relationships/hyperlink" Target="mailto:faa@faa.net" TargetMode="External" /><Relationship Id="rId11" Type="http://schemas.openxmlformats.org/officeDocument/2006/relationships/hyperlink" Target="mailto:faa@faa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155"/>
  <sheetViews>
    <sheetView showZeros="0" tabSelected="1" showOutlineSymbols="0" zoomScale="151" zoomScaleNormal="151" zoomScalePageLayoutView="152" workbookViewId="0" topLeftCell="A1">
      <selection activeCell="AI118" sqref="AI118"/>
    </sheetView>
  </sheetViews>
  <sheetFormatPr defaultColWidth="0" defaultRowHeight="0" customHeight="1" zeroHeight="1"/>
  <cols>
    <col min="1" max="1" width="6.7109375" style="45" customWidth="1"/>
    <col min="2" max="2" width="2.421875" style="45" customWidth="1"/>
    <col min="3" max="3" width="4.7109375" style="45" customWidth="1"/>
    <col min="4" max="7" width="3.421875" style="45" customWidth="1"/>
    <col min="8" max="8" width="4.421875" style="45" customWidth="1"/>
    <col min="9" max="9" width="2.28125" style="45" customWidth="1"/>
    <col min="10" max="10" width="3.421875" style="45" customWidth="1"/>
    <col min="11" max="11" width="1.28515625" style="45" customWidth="1"/>
    <col min="12" max="12" width="7.28125" style="45" customWidth="1"/>
    <col min="13" max="14" width="3.421875" style="45" customWidth="1"/>
    <col min="15" max="15" width="2.7109375" style="45" customWidth="1"/>
    <col min="16" max="16" width="2.00390625" style="45" customWidth="1"/>
    <col min="17" max="17" width="3.7109375" style="45" customWidth="1"/>
    <col min="18" max="18" width="2.00390625" style="45" customWidth="1"/>
    <col min="19" max="19" width="1.1484375" style="45" customWidth="1"/>
    <col min="20" max="21" width="2.00390625" style="45" customWidth="1"/>
    <col min="22" max="23" width="3.421875" style="45" customWidth="1"/>
    <col min="24" max="24" width="4.7109375" style="45" customWidth="1"/>
    <col min="25" max="26" width="2.7109375" style="45" customWidth="1"/>
    <col min="27" max="27" width="3.28125" style="45" customWidth="1"/>
    <col min="28" max="28" width="3.421875" style="45" customWidth="1"/>
    <col min="29" max="29" width="2.7109375" style="45" customWidth="1"/>
    <col min="30" max="30" width="2.00390625" style="45" customWidth="1"/>
    <col min="31" max="31" width="3.421875" style="45" customWidth="1"/>
    <col min="32" max="32" width="4.421875" style="45" customWidth="1"/>
    <col min="33" max="33" width="3.421875" style="45" customWidth="1"/>
    <col min="34" max="34" width="2.421875" style="45" customWidth="1"/>
    <col min="35" max="35" width="6.7109375" style="45" customWidth="1"/>
    <col min="36" max="36" width="1.1484375" style="45" customWidth="1"/>
    <col min="37" max="16384" width="11.421875" style="45" hidden="1" customWidth="1"/>
  </cols>
  <sheetData>
    <row r="1" spans="2:34" ht="4.5" customHeight="1"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</row>
    <row r="2" spans="2:34" s="46" customFormat="1" ht="31.5" customHeight="1">
      <c r="B2" s="39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2"/>
    </row>
    <row r="3" spans="2:34" s="46" customFormat="1" ht="12" customHeight="1">
      <c r="B3" s="43"/>
      <c r="C3" s="49" t="s">
        <v>47</v>
      </c>
      <c r="D3" s="38" t="s">
        <v>46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44"/>
    </row>
    <row r="4" spans="2:34" s="46" customFormat="1" ht="12" customHeight="1">
      <c r="B4" s="43"/>
      <c r="C4" s="49" t="s">
        <v>48</v>
      </c>
      <c r="D4" s="38" t="s">
        <v>74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44"/>
    </row>
    <row r="5" spans="2:34" s="46" customFormat="1" ht="12" customHeight="1">
      <c r="B5" s="43"/>
      <c r="C5" s="4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4"/>
    </row>
    <row r="6" spans="2:34" s="46" customFormat="1" ht="24" customHeight="1">
      <c r="B6" s="294" t="s">
        <v>75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6"/>
    </row>
    <row r="7" spans="2:34" ht="4.5" customHeight="1">
      <c r="B7" s="50"/>
      <c r="C7" s="51"/>
      <c r="D7" s="52"/>
      <c r="E7" s="53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2:34" ht="12.75" customHeight="1">
      <c r="B8" s="299" t="str">
        <f>Opcion</f>
        <v>ESTADO NORMAL (Todos los datos visibles)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57"/>
      <c r="P8" s="50"/>
      <c r="Q8" s="301" t="s">
        <v>65</v>
      </c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3"/>
    </row>
    <row r="9" spans="2:34" s="46" customFormat="1" ht="12.75" customHeight="1">
      <c r="B9" s="297" t="str">
        <f>Opcion2</f>
        <v>Active la casilla para imprimir un Boletín de Inscripción vacío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55"/>
      <c r="Q9" s="304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6"/>
    </row>
    <row r="10" spans="2:34" ht="4.5" customHeight="1">
      <c r="B10" s="47"/>
      <c r="C10" s="51"/>
      <c r="D10" s="52"/>
      <c r="E10" s="53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4"/>
      <c r="Z10" s="54"/>
      <c r="AA10" s="54"/>
      <c r="AB10" s="54"/>
      <c r="AC10" s="54"/>
      <c r="AD10" s="54"/>
      <c r="AE10" s="54"/>
      <c r="AF10" s="54"/>
      <c r="AG10" s="54"/>
      <c r="AH10" s="48"/>
    </row>
    <row r="11" spans="2:34" ht="13.5" customHeight="1">
      <c r="B11" s="5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2:34" ht="17.25" customHeight="1">
      <c r="B12" s="13"/>
      <c r="C12" s="5"/>
      <c r="D12" s="5"/>
      <c r="E12" s="5"/>
      <c r="F12" s="5"/>
      <c r="G12" s="316">
        <f ca="1">NOW()</f>
        <v>42796.59687361111</v>
      </c>
      <c r="H12" s="316"/>
      <c r="I12" s="316"/>
      <c r="J12" s="316"/>
      <c r="K12" s="19"/>
      <c r="L12" s="257" t="s">
        <v>92</v>
      </c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19"/>
      <c r="AA12" s="19"/>
      <c r="AB12" s="19"/>
      <c r="AC12" s="19"/>
      <c r="AD12" s="19"/>
      <c r="AE12" s="19"/>
      <c r="AF12" s="19"/>
      <c r="AG12" s="19"/>
      <c r="AH12" s="14"/>
    </row>
    <row r="13" spans="2:34" ht="3" customHeight="1">
      <c r="B13" s="1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4"/>
    </row>
    <row r="14" spans="2:34" ht="16.5" customHeight="1">
      <c r="B14" s="13"/>
      <c r="C14" s="5"/>
      <c r="D14" s="5"/>
      <c r="E14" s="5"/>
      <c r="F14" s="5"/>
      <c r="G14" s="19"/>
      <c r="H14" s="19"/>
      <c r="I14" s="19"/>
      <c r="J14" s="19"/>
      <c r="K14" s="19"/>
      <c r="L14" s="259" t="s">
        <v>185</v>
      </c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19"/>
      <c r="AA14" s="19"/>
      <c r="AB14" s="19"/>
      <c r="AC14" s="19"/>
      <c r="AD14" s="19"/>
      <c r="AE14" s="19"/>
      <c r="AF14" s="19"/>
      <c r="AG14" s="19"/>
      <c r="AH14" s="14"/>
    </row>
    <row r="15" spans="2:34" ht="6.75" customHeight="1">
      <c r="B15" s="13"/>
      <c r="C15" s="5"/>
      <c r="D15" s="5"/>
      <c r="E15" s="5"/>
      <c r="F15" s="5"/>
      <c r="G15" s="5"/>
      <c r="H15" s="89"/>
      <c r="I15" s="89"/>
      <c r="J15" s="89"/>
      <c r="K15" s="89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89"/>
      <c r="AA15" s="89"/>
      <c r="AB15" s="89"/>
      <c r="AC15" s="89"/>
      <c r="AD15" s="89"/>
      <c r="AE15" s="89"/>
      <c r="AF15" s="89"/>
      <c r="AG15" s="89"/>
      <c r="AH15" s="14"/>
    </row>
    <row r="16" spans="2:34" ht="2.25" customHeight="1">
      <c r="B16" s="15">
        <v>3</v>
      </c>
      <c r="C16" s="5"/>
      <c r="D16" s="5"/>
      <c r="E16" s="5"/>
      <c r="F16" s="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4"/>
    </row>
    <row r="17" spans="2:34" ht="12" customHeight="1">
      <c r="B17" s="15"/>
      <c r="C17" s="307" t="s">
        <v>17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9"/>
      <c r="Y17" s="71"/>
      <c r="Z17" s="307" t="s">
        <v>69</v>
      </c>
      <c r="AA17" s="308"/>
      <c r="AB17" s="308"/>
      <c r="AC17" s="308"/>
      <c r="AD17" s="308"/>
      <c r="AE17" s="308"/>
      <c r="AF17" s="308"/>
      <c r="AG17" s="309"/>
      <c r="AH17" s="14"/>
    </row>
    <row r="18" spans="2:34" ht="6" customHeight="1">
      <c r="B18" s="15"/>
      <c r="C18" s="310" t="str">
        <f>IF(Blanco=TRUE,"",' Derechos de Inscripción '!B12)</f>
        <v>8-9 ABRIL - CAMPILLOS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2"/>
      <c r="Y18" s="71"/>
      <c r="Z18" s="260">
        <f>VLOOKUP(' Derechos de Inscripción '!C10,' Datos de Organizadores '!A3:N12,12)</f>
        <v>42833</v>
      </c>
      <c r="AA18" s="261"/>
      <c r="AB18" s="261"/>
      <c r="AC18" s="261"/>
      <c r="AD18" s="261"/>
      <c r="AE18" s="261"/>
      <c r="AF18" s="261"/>
      <c r="AG18" s="262"/>
      <c r="AH18" s="14"/>
    </row>
    <row r="19" spans="2:34" ht="12" customHeight="1">
      <c r="B19" s="15"/>
      <c r="C19" s="313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5"/>
      <c r="Y19" s="71"/>
      <c r="Z19" s="263"/>
      <c r="AA19" s="264"/>
      <c r="AB19" s="264"/>
      <c r="AC19" s="264"/>
      <c r="AD19" s="264"/>
      <c r="AE19" s="264"/>
      <c r="AF19" s="264"/>
      <c r="AG19" s="265"/>
      <c r="AH19" s="14"/>
    </row>
    <row r="20" spans="2:34" ht="6" customHeight="1">
      <c r="B20" s="15"/>
      <c r="C20" s="10"/>
      <c r="D20" s="10"/>
      <c r="E20" s="10"/>
      <c r="F20" s="10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10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14"/>
    </row>
    <row r="21" spans="2:34" ht="19.5" customHeight="1">
      <c r="B21" s="13"/>
      <c r="C21" s="291" t="str">
        <f>IF(Blanco=TRUE,"",' Derechos de Inscripción '!D15)</f>
        <v>Federación Andaluza de Automovilismo</v>
      </c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3"/>
      <c r="Q21" s="5"/>
      <c r="R21" s="275" t="s">
        <v>60</v>
      </c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7"/>
      <c r="AH21" s="14"/>
    </row>
    <row r="22" spans="2:34" ht="6.75" customHeight="1">
      <c r="B22" s="13"/>
      <c r="C22" s="344" t="str">
        <f>IF(Blanco=TRUE,"",' Derechos de Inscripción '!D16)</f>
        <v>C/ Santo Domingo, 22 Local 1 Edificio Almería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6"/>
      <c r="Q22" s="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14"/>
    </row>
    <row r="23" spans="2:34" ht="6.75" customHeight="1">
      <c r="B23" s="13"/>
      <c r="C23" s="344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6"/>
      <c r="Q23" s="5"/>
      <c r="R23" s="278" t="s">
        <v>61</v>
      </c>
      <c r="S23" s="279"/>
      <c r="T23" s="279"/>
      <c r="U23" s="279"/>
      <c r="V23" s="279"/>
      <c r="W23" s="279"/>
      <c r="X23" s="279"/>
      <c r="Y23" s="279"/>
      <c r="Z23" s="280"/>
      <c r="AA23" s="284" t="s">
        <v>62</v>
      </c>
      <c r="AB23" s="285"/>
      <c r="AC23" s="285"/>
      <c r="AD23" s="286"/>
      <c r="AE23" s="278" t="s">
        <v>66</v>
      </c>
      <c r="AF23" s="279"/>
      <c r="AG23" s="280"/>
      <c r="AH23" s="14"/>
    </row>
    <row r="24" spans="2:34" ht="6.75" customHeight="1">
      <c r="B24" s="13"/>
      <c r="C24" s="360" t="str">
        <f>IF(Blanco=TRUE,"",IF(TEXT(' Derechos de Inscripción '!D17,"00000")=" ","",TEXT(' Derechos de Inscripción '!D17,"00000")&amp;"-"&amp;' Derechos de Inscripción '!F17&amp;" "&amp;' Derechos de Inscripción '!D18))</f>
        <v>11402-JEREZ DE LA FRONTERA (CADIZ)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5"/>
      <c r="R24" s="281"/>
      <c r="S24" s="282"/>
      <c r="T24" s="282"/>
      <c r="U24" s="282"/>
      <c r="V24" s="282"/>
      <c r="W24" s="282"/>
      <c r="X24" s="282"/>
      <c r="Y24" s="282"/>
      <c r="Z24" s="283"/>
      <c r="AA24" s="287"/>
      <c r="AB24" s="288"/>
      <c r="AC24" s="288"/>
      <c r="AD24" s="289"/>
      <c r="AE24" s="281"/>
      <c r="AF24" s="282"/>
      <c r="AG24" s="283"/>
      <c r="AH24" s="14"/>
    </row>
    <row r="25" spans="2:34" ht="6.75" customHeight="1">
      <c r="B25" s="13"/>
      <c r="C25" s="360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2"/>
      <c r="Q25" s="5"/>
      <c r="R25" s="278" t="s">
        <v>63</v>
      </c>
      <c r="S25" s="279"/>
      <c r="T25" s="279"/>
      <c r="U25" s="353"/>
      <c r="V25" s="266"/>
      <c r="W25" s="267"/>
      <c r="X25" s="267"/>
      <c r="Y25" s="267"/>
      <c r="Z25" s="268"/>
      <c r="AA25" s="317"/>
      <c r="AB25" s="318"/>
      <c r="AC25" s="318"/>
      <c r="AD25" s="319"/>
      <c r="AE25" s="317"/>
      <c r="AF25" s="318"/>
      <c r="AG25" s="319"/>
      <c r="AH25" s="14"/>
    </row>
    <row r="26" spans="2:34" ht="6.75" customHeight="1">
      <c r="B26" s="13"/>
      <c r="C26" s="344" t="str">
        <f>IF(Blanco=TRUE,"",IF(' Derechos de Inscripción '!D19="",IF(' Derechos de Inscripción '!F19="","","FAX: "&amp;' Derechos de Inscripción '!F19),IF(' Derechos de Inscripción '!F19="","TLF: "&amp;' Derechos de Inscripción '!D19,"TLF: "&amp;' Derechos de Inscripción '!D19&amp;" - FAX: "&amp;' Derechos de Inscripción '!F19)))</f>
        <v>TLF: 956 038 586 - FAX: 956 038 587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6"/>
      <c r="Q26" s="5"/>
      <c r="R26" s="354"/>
      <c r="S26" s="355"/>
      <c r="T26" s="355"/>
      <c r="U26" s="356"/>
      <c r="V26" s="269"/>
      <c r="W26" s="270"/>
      <c r="X26" s="270"/>
      <c r="Y26" s="270"/>
      <c r="Z26" s="271"/>
      <c r="AA26" s="320"/>
      <c r="AB26" s="321"/>
      <c r="AC26" s="321"/>
      <c r="AD26" s="322"/>
      <c r="AE26" s="320"/>
      <c r="AF26" s="321"/>
      <c r="AG26" s="322"/>
      <c r="AH26" s="14"/>
    </row>
    <row r="27" spans="2:34" ht="6.75" customHeight="1">
      <c r="B27" s="13"/>
      <c r="C27" s="344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6"/>
      <c r="Q27" s="5"/>
      <c r="R27" s="357"/>
      <c r="S27" s="358"/>
      <c r="T27" s="358"/>
      <c r="U27" s="359"/>
      <c r="V27" s="272"/>
      <c r="W27" s="273"/>
      <c r="X27" s="273"/>
      <c r="Y27" s="273"/>
      <c r="Z27" s="274"/>
      <c r="AA27" s="320"/>
      <c r="AB27" s="321"/>
      <c r="AC27" s="321"/>
      <c r="AD27" s="322"/>
      <c r="AE27" s="320"/>
      <c r="AF27" s="321"/>
      <c r="AG27" s="322"/>
      <c r="AH27" s="14"/>
    </row>
    <row r="28" spans="2:34" ht="6.75" customHeight="1">
      <c r="B28" s="13"/>
      <c r="C28" s="347" t="str">
        <f>IF(Blanco=TRUE,"","e_mail: "&amp;' Derechos de Inscripción '!H19)</f>
        <v>e_mail: faa@faa.net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9"/>
      <c r="Q28" s="5"/>
      <c r="R28" s="335" t="s">
        <v>64</v>
      </c>
      <c r="S28" s="336"/>
      <c r="T28" s="336"/>
      <c r="U28" s="337"/>
      <c r="V28" s="326"/>
      <c r="W28" s="327"/>
      <c r="X28" s="327"/>
      <c r="Y28" s="327"/>
      <c r="Z28" s="328"/>
      <c r="AA28" s="320"/>
      <c r="AB28" s="321"/>
      <c r="AC28" s="321"/>
      <c r="AD28" s="322"/>
      <c r="AE28" s="320"/>
      <c r="AF28" s="321"/>
      <c r="AG28" s="322"/>
      <c r="AH28" s="14"/>
    </row>
    <row r="29" spans="2:34" ht="6" customHeight="1">
      <c r="B29" s="13"/>
      <c r="C29" s="347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9"/>
      <c r="Q29" s="5"/>
      <c r="R29" s="338"/>
      <c r="S29" s="339"/>
      <c r="T29" s="339"/>
      <c r="U29" s="340"/>
      <c r="V29" s="329"/>
      <c r="W29" s="330"/>
      <c r="X29" s="330"/>
      <c r="Y29" s="330"/>
      <c r="Z29" s="331"/>
      <c r="AA29" s="320"/>
      <c r="AB29" s="321"/>
      <c r="AC29" s="321"/>
      <c r="AD29" s="322"/>
      <c r="AE29" s="320"/>
      <c r="AF29" s="321"/>
      <c r="AG29" s="322"/>
      <c r="AH29" s="14"/>
    </row>
    <row r="30" spans="2:34" ht="6" customHeight="1">
      <c r="B30" s="13"/>
      <c r="C30" s="350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2"/>
      <c r="Q30" s="5"/>
      <c r="R30" s="341"/>
      <c r="S30" s="342"/>
      <c r="T30" s="342"/>
      <c r="U30" s="343"/>
      <c r="V30" s="332"/>
      <c r="W30" s="333"/>
      <c r="X30" s="333"/>
      <c r="Y30" s="333"/>
      <c r="Z30" s="334"/>
      <c r="AA30" s="323"/>
      <c r="AB30" s="324"/>
      <c r="AC30" s="324"/>
      <c r="AD30" s="325"/>
      <c r="AE30" s="323"/>
      <c r="AF30" s="324"/>
      <c r="AG30" s="325"/>
      <c r="AH30" s="14"/>
    </row>
    <row r="31" spans="2:34" ht="19.5" customHeight="1">
      <c r="B31" s="13"/>
      <c r="C31" s="214" t="s">
        <v>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6"/>
      <c r="AH31" s="14"/>
    </row>
    <row r="32" spans="2:34" ht="3.75" customHeight="1">
      <c r="B32" s="13"/>
      <c r="C32" s="9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4"/>
    </row>
    <row r="33" spans="2:34" ht="12" customHeight="1" hidden="1">
      <c r="B33" s="13"/>
      <c r="C33" s="217" t="s">
        <v>231</v>
      </c>
      <c r="D33" s="162" t="s">
        <v>186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4"/>
      <c r="AH33" s="14"/>
    </row>
    <row r="34" spans="2:34" ht="12" customHeight="1" hidden="1">
      <c r="B34" s="13"/>
      <c r="C34" s="217"/>
      <c r="D34" s="165" t="s">
        <v>50</v>
      </c>
      <c r="E34" s="5"/>
      <c r="F34" s="5"/>
      <c r="G34" s="5"/>
      <c r="H34" s="5"/>
      <c r="I34" s="5"/>
      <c r="J34" s="5"/>
      <c r="K34" s="5"/>
      <c r="L34" s="166" t="s">
        <v>51</v>
      </c>
      <c r="M34" s="5"/>
      <c r="N34" s="5"/>
      <c r="O34" s="5"/>
      <c r="P34" s="5"/>
      <c r="Q34" s="167"/>
      <c r="R34" s="5"/>
      <c r="S34" s="5"/>
      <c r="T34" s="5"/>
      <c r="U34" s="8"/>
      <c r="V34" s="166" t="s">
        <v>1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14"/>
    </row>
    <row r="35" spans="2:34" ht="18" customHeight="1" hidden="1">
      <c r="B35" s="13"/>
      <c r="C35" s="217"/>
      <c r="D35" s="202" t="s">
        <v>187</v>
      </c>
      <c r="E35" s="203"/>
      <c r="F35" s="203"/>
      <c r="G35" s="203"/>
      <c r="H35" s="203"/>
      <c r="I35" s="203"/>
      <c r="J35" s="203"/>
      <c r="K35" s="203"/>
      <c r="L35" s="205" t="s">
        <v>188</v>
      </c>
      <c r="M35" s="203"/>
      <c r="N35" s="203"/>
      <c r="O35" s="203"/>
      <c r="P35" s="203"/>
      <c r="Q35" s="203"/>
      <c r="R35" s="203"/>
      <c r="S35" s="203"/>
      <c r="T35" s="203"/>
      <c r="U35" s="204"/>
      <c r="V35" s="205" t="s">
        <v>189</v>
      </c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6"/>
      <c r="AH35" s="14"/>
    </row>
    <row r="36" spans="2:34" ht="12" customHeight="1" hidden="1">
      <c r="B36" s="13"/>
      <c r="C36" s="217"/>
      <c r="D36" s="162" t="s">
        <v>190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4"/>
      <c r="AH36" s="14"/>
    </row>
    <row r="37" spans="2:34" ht="12" customHeight="1">
      <c r="B37" s="13"/>
      <c r="C37" s="217"/>
      <c r="D37" s="199" t="s">
        <v>191</v>
      </c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5"/>
      <c r="Q37" s="193" t="s">
        <v>192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200"/>
      <c r="AH37" s="14"/>
    </row>
    <row r="38" spans="2:34" ht="18" customHeight="1">
      <c r="B38" s="13"/>
      <c r="C38" s="217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4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6"/>
      <c r="AH38" s="14"/>
    </row>
    <row r="39" spans="2:34" ht="12" customHeight="1">
      <c r="B39" s="13"/>
      <c r="C39" s="217"/>
      <c r="D39" s="181" t="s">
        <v>2</v>
      </c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3"/>
      <c r="Q39" s="184" t="s">
        <v>3</v>
      </c>
      <c r="R39" s="182"/>
      <c r="S39" s="182"/>
      <c r="T39" s="182"/>
      <c r="U39" s="183"/>
      <c r="V39" s="184" t="s">
        <v>4</v>
      </c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201"/>
      <c r="AH39" s="14"/>
    </row>
    <row r="40" spans="2:34" ht="18" customHeight="1">
      <c r="B40" s="13"/>
      <c r="C40" s="217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  <c r="Q40" s="218"/>
      <c r="R40" s="218"/>
      <c r="S40" s="218"/>
      <c r="T40" s="218"/>
      <c r="U40" s="219"/>
      <c r="V40" s="205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6"/>
      <c r="AH40" s="14"/>
    </row>
    <row r="41" spans="2:34" ht="15" customHeight="1">
      <c r="B41" s="13"/>
      <c r="C41" s="217"/>
      <c r="D41" s="181" t="s">
        <v>5</v>
      </c>
      <c r="E41" s="182"/>
      <c r="F41" s="182"/>
      <c r="G41" s="182"/>
      <c r="H41" s="182"/>
      <c r="I41" s="183"/>
      <c r="J41" s="184" t="s">
        <v>6</v>
      </c>
      <c r="K41" s="182"/>
      <c r="L41" s="182"/>
      <c r="M41" s="182"/>
      <c r="N41" s="182"/>
      <c r="O41" s="182"/>
      <c r="P41" s="183"/>
      <c r="Q41" s="184" t="s">
        <v>193</v>
      </c>
      <c r="R41" s="182"/>
      <c r="S41" s="182"/>
      <c r="T41" s="182"/>
      <c r="U41" s="182"/>
      <c r="V41" s="182"/>
      <c r="W41" s="182"/>
      <c r="X41" s="183"/>
      <c r="Y41" s="184" t="s">
        <v>7</v>
      </c>
      <c r="Z41" s="182"/>
      <c r="AA41" s="182"/>
      <c r="AB41" s="182"/>
      <c r="AC41" s="183"/>
      <c r="AD41" s="184" t="s">
        <v>194</v>
      </c>
      <c r="AE41" s="182"/>
      <c r="AF41" s="182"/>
      <c r="AG41" s="201"/>
      <c r="AH41" s="14"/>
    </row>
    <row r="42" spans="2:34" ht="18" customHeight="1">
      <c r="B42" s="13"/>
      <c r="C42" s="217"/>
      <c r="D42" s="202"/>
      <c r="E42" s="203"/>
      <c r="F42" s="203"/>
      <c r="G42" s="203"/>
      <c r="H42" s="203"/>
      <c r="I42" s="204"/>
      <c r="J42" s="205"/>
      <c r="K42" s="203"/>
      <c r="L42" s="203"/>
      <c r="M42" s="203"/>
      <c r="N42" s="203"/>
      <c r="O42" s="203"/>
      <c r="P42" s="204"/>
      <c r="Q42" s="205"/>
      <c r="R42" s="203"/>
      <c r="S42" s="203"/>
      <c r="T42" s="203"/>
      <c r="U42" s="203"/>
      <c r="V42" s="203"/>
      <c r="W42" s="203"/>
      <c r="X42" s="203"/>
      <c r="Y42" s="202"/>
      <c r="Z42" s="203"/>
      <c r="AA42" s="203"/>
      <c r="AB42" s="203"/>
      <c r="AC42" s="203"/>
      <c r="AD42" s="202"/>
      <c r="AE42" s="203"/>
      <c r="AF42" s="203"/>
      <c r="AG42" s="206"/>
      <c r="AH42" s="14"/>
    </row>
    <row r="43" spans="2:34" ht="15" customHeight="1">
      <c r="B43" s="13"/>
      <c r="C43" s="217"/>
      <c r="D43" s="181" t="s">
        <v>8</v>
      </c>
      <c r="E43" s="182"/>
      <c r="F43" s="182"/>
      <c r="G43" s="182"/>
      <c r="H43" s="183"/>
      <c r="I43" s="184" t="s">
        <v>195</v>
      </c>
      <c r="J43" s="182"/>
      <c r="K43" s="182"/>
      <c r="L43" s="182"/>
      <c r="M43" s="183"/>
      <c r="N43" s="184" t="s">
        <v>9</v>
      </c>
      <c r="O43" s="182"/>
      <c r="P43" s="182"/>
      <c r="Q43" s="182"/>
      <c r="R43" s="182"/>
      <c r="S43" s="182"/>
      <c r="T43" s="182"/>
      <c r="U43" s="183"/>
      <c r="V43" s="184" t="s">
        <v>10</v>
      </c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201"/>
      <c r="AH43" s="14"/>
    </row>
    <row r="44" spans="2:34" ht="18" customHeight="1">
      <c r="B44" s="13"/>
      <c r="C44" s="217"/>
      <c r="D44" s="207"/>
      <c r="E44" s="208"/>
      <c r="F44" s="208"/>
      <c r="G44" s="208"/>
      <c r="H44" s="209"/>
      <c r="I44" s="210"/>
      <c r="J44" s="208"/>
      <c r="K44" s="208"/>
      <c r="L44" s="208"/>
      <c r="M44" s="209"/>
      <c r="N44" s="210"/>
      <c r="O44" s="208"/>
      <c r="P44" s="208"/>
      <c r="Q44" s="208"/>
      <c r="R44" s="208"/>
      <c r="S44" s="208"/>
      <c r="T44" s="208"/>
      <c r="U44" s="209"/>
      <c r="V44" s="211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3"/>
      <c r="AH44" s="14"/>
    </row>
    <row r="45" spans="2:34" ht="3.75" customHeight="1">
      <c r="B45" s="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4"/>
    </row>
    <row r="46" spans="2:34" ht="19.5" customHeight="1">
      <c r="B46" s="13"/>
      <c r="C46" s="185" t="s">
        <v>0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7"/>
      <c r="AH46" s="14"/>
    </row>
    <row r="47" spans="2:34" ht="3.75" customHeight="1">
      <c r="B47" s="13"/>
      <c r="C47" s="9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14"/>
    </row>
    <row r="48" spans="2:34" ht="3.75" customHeight="1">
      <c r="B48" s="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4"/>
    </row>
    <row r="49" spans="2:34" ht="12" customHeight="1">
      <c r="B49" s="13"/>
      <c r="C49" s="252" t="s">
        <v>67</v>
      </c>
      <c r="D49" s="363" t="s">
        <v>50</v>
      </c>
      <c r="E49" s="364"/>
      <c r="F49" s="364"/>
      <c r="G49" s="364"/>
      <c r="H49" s="364"/>
      <c r="I49" s="364"/>
      <c r="J49" s="364"/>
      <c r="K49" s="365"/>
      <c r="L49" s="366" t="s">
        <v>51</v>
      </c>
      <c r="M49" s="364"/>
      <c r="N49" s="364"/>
      <c r="O49" s="364"/>
      <c r="P49" s="364"/>
      <c r="Q49" s="364"/>
      <c r="R49" s="364"/>
      <c r="S49" s="364"/>
      <c r="T49" s="364"/>
      <c r="U49" s="365"/>
      <c r="V49" s="366" t="s">
        <v>1</v>
      </c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7"/>
      <c r="AH49" s="14"/>
    </row>
    <row r="50" spans="2:34" ht="18" customHeight="1">
      <c r="B50" s="13"/>
      <c r="C50" s="253"/>
      <c r="D50" s="368"/>
      <c r="E50" s="241"/>
      <c r="F50" s="241"/>
      <c r="G50" s="241"/>
      <c r="H50" s="241"/>
      <c r="I50" s="241"/>
      <c r="J50" s="241"/>
      <c r="K50" s="241"/>
      <c r="L50" s="240"/>
      <c r="M50" s="241"/>
      <c r="N50" s="241"/>
      <c r="O50" s="241"/>
      <c r="P50" s="241"/>
      <c r="Q50" s="241"/>
      <c r="R50" s="241"/>
      <c r="S50" s="241"/>
      <c r="T50" s="241"/>
      <c r="U50" s="369"/>
      <c r="V50" s="240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2"/>
      <c r="AH50" s="14"/>
    </row>
    <row r="51" spans="2:34" ht="12" customHeight="1">
      <c r="B51" s="13"/>
      <c r="C51" s="253"/>
      <c r="D51" s="363" t="s">
        <v>2</v>
      </c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5"/>
      <c r="Q51" s="366" t="s">
        <v>3</v>
      </c>
      <c r="R51" s="364"/>
      <c r="S51" s="364"/>
      <c r="T51" s="364"/>
      <c r="U51" s="365"/>
      <c r="V51" s="366" t="s">
        <v>4</v>
      </c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7"/>
      <c r="AH51" s="14"/>
    </row>
    <row r="52" spans="2:34" ht="18" customHeight="1">
      <c r="B52" s="13"/>
      <c r="C52" s="253"/>
      <c r="D52" s="207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9"/>
      <c r="Q52" s="255"/>
      <c r="R52" s="255"/>
      <c r="S52" s="255"/>
      <c r="T52" s="255"/>
      <c r="U52" s="256"/>
      <c r="V52" s="210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51"/>
      <c r="AH52" s="14"/>
    </row>
    <row r="53" spans="2:34" ht="15" customHeight="1">
      <c r="B53" s="13"/>
      <c r="C53" s="253"/>
      <c r="D53" s="199" t="s">
        <v>5</v>
      </c>
      <c r="E53" s="194"/>
      <c r="F53" s="194"/>
      <c r="G53" s="194"/>
      <c r="H53" s="194"/>
      <c r="I53" s="195"/>
      <c r="J53" s="193" t="s">
        <v>6</v>
      </c>
      <c r="K53" s="194"/>
      <c r="L53" s="194"/>
      <c r="M53" s="194"/>
      <c r="N53" s="194"/>
      <c r="O53" s="194"/>
      <c r="P53" s="195"/>
      <c r="Q53" s="193" t="s">
        <v>68</v>
      </c>
      <c r="R53" s="194"/>
      <c r="S53" s="194"/>
      <c r="T53" s="194"/>
      <c r="U53" s="194"/>
      <c r="V53" s="194"/>
      <c r="W53" s="194"/>
      <c r="X53" s="195"/>
      <c r="Y53" s="193" t="s">
        <v>7</v>
      </c>
      <c r="Z53" s="194"/>
      <c r="AA53" s="194"/>
      <c r="AB53" s="194"/>
      <c r="AC53" s="194"/>
      <c r="AD53" s="194"/>
      <c r="AE53" s="194"/>
      <c r="AF53" s="194"/>
      <c r="AG53" s="200"/>
      <c r="AH53" s="14"/>
    </row>
    <row r="54" spans="2:34" ht="18" customHeight="1">
      <c r="B54" s="13"/>
      <c r="C54" s="253"/>
      <c r="D54" s="207"/>
      <c r="E54" s="208"/>
      <c r="F54" s="208"/>
      <c r="G54" s="208"/>
      <c r="H54" s="208"/>
      <c r="I54" s="209"/>
      <c r="J54" s="210"/>
      <c r="K54" s="208"/>
      <c r="L54" s="208"/>
      <c r="M54" s="208"/>
      <c r="N54" s="208"/>
      <c r="O54" s="208"/>
      <c r="P54" s="209"/>
      <c r="Q54" s="238"/>
      <c r="R54" s="239"/>
      <c r="S54" s="239"/>
      <c r="T54" s="239"/>
      <c r="U54" s="239"/>
      <c r="V54" s="239"/>
      <c r="W54" s="239"/>
      <c r="X54" s="239"/>
      <c r="Y54" s="238"/>
      <c r="Z54" s="239"/>
      <c r="AA54" s="239"/>
      <c r="AB54" s="239"/>
      <c r="AC54" s="239"/>
      <c r="AD54" s="243"/>
      <c r="AE54" s="243"/>
      <c r="AF54" s="243"/>
      <c r="AG54" s="244"/>
      <c r="AH54" s="14"/>
    </row>
    <row r="55" spans="2:34" ht="15" customHeight="1">
      <c r="B55" s="13"/>
      <c r="C55" s="253"/>
      <c r="D55" s="199" t="s">
        <v>8</v>
      </c>
      <c r="E55" s="194"/>
      <c r="F55" s="194"/>
      <c r="G55" s="194"/>
      <c r="H55" s="195"/>
      <c r="I55" s="193" t="s">
        <v>8</v>
      </c>
      <c r="J55" s="194"/>
      <c r="K55" s="194"/>
      <c r="L55" s="194"/>
      <c r="M55" s="195"/>
      <c r="N55" s="193" t="s">
        <v>9</v>
      </c>
      <c r="O55" s="194"/>
      <c r="P55" s="194"/>
      <c r="Q55" s="194"/>
      <c r="R55" s="194"/>
      <c r="S55" s="194"/>
      <c r="T55" s="194"/>
      <c r="U55" s="195"/>
      <c r="V55" s="193" t="s">
        <v>10</v>
      </c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200"/>
      <c r="AH55" s="14"/>
    </row>
    <row r="56" spans="2:34" ht="18" customHeight="1">
      <c r="B56" s="13"/>
      <c r="C56" s="254"/>
      <c r="D56" s="207"/>
      <c r="E56" s="208"/>
      <c r="F56" s="208"/>
      <c r="G56" s="208"/>
      <c r="H56" s="209"/>
      <c r="I56" s="210"/>
      <c r="J56" s="208"/>
      <c r="K56" s="208"/>
      <c r="L56" s="208"/>
      <c r="M56" s="209"/>
      <c r="N56" s="210"/>
      <c r="O56" s="208"/>
      <c r="P56" s="208"/>
      <c r="Q56" s="208"/>
      <c r="R56" s="208"/>
      <c r="S56" s="208"/>
      <c r="T56" s="208"/>
      <c r="U56" s="209"/>
      <c r="V56" s="370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3"/>
      <c r="AH56" s="14"/>
    </row>
    <row r="57" spans="2:34" ht="3.75" customHeight="1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4"/>
    </row>
    <row r="58" spans="2:34" ht="3.75" customHeight="1">
      <c r="B58" s="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14"/>
    </row>
    <row r="59" spans="2:34" ht="19.5" customHeight="1">
      <c r="B59" s="13"/>
      <c r="C59" s="185" t="s">
        <v>196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 t="s">
        <v>205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7"/>
      <c r="AH59" s="14"/>
    </row>
    <row r="60" spans="2:34" ht="3" customHeight="1">
      <c r="B60" s="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14"/>
    </row>
    <row r="61" spans="2:34" ht="11.25" customHeight="1">
      <c r="B61" s="13"/>
      <c r="C61" s="363" t="s">
        <v>197</v>
      </c>
      <c r="D61" s="364"/>
      <c r="E61" s="364"/>
      <c r="F61" s="364"/>
      <c r="G61" s="364"/>
      <c r="H61" s="364"/>
      <c r="I61" s="365"/>
      <c r="J61" s="366" t="s">
        <v>198</v>
      </c>
      <c r="K61" s="364"/>
      <c r="L61" s="364"/>
      <c r="M61" s="364"/>
      <c r="N61" s="364"/>
      <c r="O61" s="364"/>
      <c r="P61" s="367"/>
      <c r="Q61" s="188" t="s">
        <v>206</v>
      </c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  <c r="AH61" s="14"/>
    </row>
    <row r="62" spans="2:34" ht="18.75" customHeight="1">
      <c r="B62" s="13"/>
      <c r="C62" s="245"/>
      <c r="D62" s="246"/>
      <c r="E62" s="246"/>
      <c r="F62" s="246"/>
      <c r="G62" s="246"/>
      <c r="H62" s="246"/>
      <c r="I62" s="247"/>
      <c r="J62" s="235"/>
      <c r="K62" s="236"/>
      <c r="L62" s="236"/>
      <c r="M62" s="236"/>
      <c r="N62" s="236"/>
      <c r="O62" s="236"/>
      <c r="P62" s="237"/>
      <c r="Q62" s="191" t="str">
        <f>VLOOKUP(' Datos de Organizadores '!Q31,' Datos de Organizadores '!R28:T38,3)</f>
        <v> </v>
      </c>
      <c r="R62" s="192"/>
      <c r="S62" s="192"/>
      <c r="T62" s="192"/>
      <c r="U62" s="192"/>
      <c r="V62" s="192"/>
      <c r="W62" s="192"/>
      <c r="X62" s="192"/>
      <c r="Y62" s="192"/>
      <c r="Z62" s="192"/>
      <c r="AH62" s="14"/>
    </row>
    <row r="63" spans="2:34" ht="18.75" customHeight="1">
      <c r="B63" s="13"/>
      <c r="C63" s="393" t="s">
        <v>222</v>
      </c>
      <c r="D63" s="394"/>
      <c r="E63" s="394"/>
      <c r="F63" s="394"/>
      <c r="G63" s="394"/>
      <c r="H63" s="394"/>
      <c r="I63" s="395"/>
      <c r="J63" s="248" t="s">
        <v>223</v>
      </c>
      <c r="K63" s="249"/>
      <c r="L63" s="249"/>
      <c r="M63" s="249"/>
      <c r="N63" s="249"/>
      <c r="O63" s="249"/>
      <c r="P63" s="250"/>
      <c r="Q63" s="196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8"/>
      <c r="AH63" s="14"/>
    </row>
    <row r="64" spans="2:34" ht="18" customHeight="1">
      <c r="B64" s="13"/>
      <c r="C64" s="202"/>
      <c r="D64" s="203"/>
      <c r="E64" s="203"/>
      <c r="F64" s="203"/>
      <c r="G64" s="203"/>
      <c r="H64" s="203"/>
      <c r="I64" s="204"/>
      <c r="J64" s="235"/>
      <c r="K64" s="236"/>
      <c r="L64" s="236"/>
      <c r="M64" s="236"/>
      <c r="N64" s="236"/>
      <c r="O64" s="236"/>
      <c r="P64" s="237"/>
      <c r="Q64" s="178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80"/>
      <c r="AH64" s="14"/>
    </row>
    <row r="65" spans="2:34" ht="3.75" customHeight="1">
      <c r="B65" s="13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88"/>
      <c r="AF65" s="88"/>
      <c r="AG65" s="88"/>
      <c r="AH65" s="14"/>
    </row>
    <row r="66" spans="2:34" ht="19.5" customHeight="1">
      <c r="B66" s="13"/>
      <c r="C66" s="185" t="s">
        <v>12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7"/>
      <c r="AH66" s="14"/>
    </row>
    <row r="67" spans="2:34" ht="3" customHeight="1">
      <c r="B67" s="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14"/>
    </row>
    <row r="68" spans="2:34" ht="9" customHeight="1">
      <c r="B68" s="13"/>
      <c r="C68" s="220" t="str">
        <f>"HASTA"&amp;" "&amp;TEXT(' Derechos de Inscripción '!J24,"DD/mm/aaaa")</f>
        <v>HASTA 03/04/2017</v>
      </c>
      <c r="D68" s="221"/>
      <c r="E68" s="221"/>
      <c r="F68" s="222"/>
      <c r="G68" s="387" t="s">
        <v>146</v>
      </c>
      <c r="H68" s="388"/>
      <c r="I68" s="388"/>
      <c r="J68" s="389"/>
      <c r="K68" s="396" t="s">
        <v>147</v>
      </c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8"/>
      <c r="AC68" s="381" t="s">
        <v>73</v>
      </c>
      <c r="AD68" s="382"/>
      <c r="AE68" s="382"/>
      <c r="AF68" s="382"/>
      <c r="AG68" s="383"/>
      <c r="AH68" s="14"/>
    </row>
    <row r="69" spans="2:34" ht="6" customHeight="1">
      <c r="B69" s="13"/>
      <c r="C69" s="223"/>
      <c r="D69" s="224"/>
      <c r="E69" s="224"/>
      <c r="F69" s="225"/>
      <c r="G69" s="390"/>
      <c r="H69" s="391"/>
      <c r="I69" s="391"/>
      <c r="J69" s="392"/>
      <c r="K69" s="399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1"/>
      <c r="AC69" s="384"/>
      <c r="AD69" s="385"/>
      <c r="AE69" s="385"/>
      <c r="AF69" s="385"/>
      <c r="AG69" s="386"/>
      <c r="AH69" s="14"/>
    </row>
    <row r="70" spans="2:34" ht="3" customHeight="1">
      <c r="B70" s="13"/>
      <c r="C70" s="4"/>
      <c r="D70" s="5"/>
      <c r="E70" s="5"/>
      <c r="F70" s="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4"/>
      <c r="AD70" s="5"/>
      <c r="AE70" s="5"/>
      <c r="AF70" s="5"/>
      <c r="AG70" s="6"/>
      <c r="AH70" s="14"/>
    </row>
    <row r="71" spans="2:34" ht="3" customHeight="1">
      <c r="B71" s="13"/>
      <c r="C71" s="371" t="str">
        <f>IF(Blanco=TRUE,"",IF(Campeonato=2,"",IF(Grupo=12,"",VLOOKUP(' Datos de Organizadores '!Q31,' Datos de Organizadores '!R28:U39,3))))</f>
        <v> </v>
      </c>
      <c r="D71" s="372"/>
      <c r="E71" s="372"/>
      <c r="F71" s="373"/>
      <c r="G71" s="371" t="e">
        <f>(C71+(C71/2))</f>
        <v>#VALUE!</v>
      </c>
      <c r="H71" s="372"/>
      <c r="I71" s="372"/>
      <c r="J71" s="373"/>
      <c r="K71" s="402" t="s">
        <v>114</v>
      </c>
      <c r="L71" s="403"/>
      <c r="M71" s="404"/>
      <c r="N71" s="408">
        <v>7418</v>
      </c>
      <c r="O71" s="408"/>
      <c r="P71" s="408"/>
      <c r="Q71" s="408"/>
      <c r="R71" s="122"/>
      <c r="S71" s="122"/>
      <c r="T71" s="122"/>
      <c r="U71" s="122"/>
      <c r="V71" s="403" t="s">
        <v>115</v>
      </c>
      <c r="W71" s="403"/>
      <c r="X71" s="403"/>
      <c r="Y71" s="403"/>
      <c r="Z71" s="403"/>
      <c r="AA71" s="403"/>
      <c r="AB71" s="404"/>
      <c r="AC71" s="226"/>
      <c r="AD71" s="227"/>
      <c r="AE71" s="227"/>
      <c r="AF71" s="227"/>
      <c r="AG71" s="228"/>
      <c r="AH71" s="14"/>
    </row>
    <row r="72" spans="2:34" ht="9" customHeight="1">
      <c r="B72" s="13"/>
      <c r="C72" s="374"/>
      <c r="D72" s="375"/>
      <c r="E72" s="375"/>
      <c r="F72" s="376"/>
      <c r="G72" s="374"/>
      <c r="H72" s="375"/>
      <c r="I72" s="375"/>
      <c r="J72" s="376"/>
      <c r="K72" s="402"/>
      <c r="L72" s="403"/>
      <c r="M72" s="404"/>
      <c r="N72" s="408"/>
      <c r="O72" s="408"/>
      <c r="P72" s="408"/>
      <c r="Q72" s="408"/>
      <c r="R72" s="410">
        <v>61</v>
      </c>
      <c r="S72" s="408"/>
      <c r="T72" s="408"/>
      <c r="U72" s="411"/>
      <c r="V72" s="403"/>
      <c r="W72" s="403"/>
      <c r="X72" s="403"/>
      <c r="Y72" s="403"/>
      <c r="Z72" s="403"/>
      <c r="AA72" s="403"/>
      <c r="AB72" s="404"/>
      <c r="AC72" s="229"/>
      <c r="AD72" s="230"/>
      <c r="AE72" s="230"/>
      <c r="AF72" s="230"/>
      <c r="AG72" s="231"/>
      <c r="AH72" s="14"/>
    </row>
    <row r="73" spans="2:34" ht="9" customHeight="1">
      <c r="B73" s="13"/>
      <c r="C73" s="374"/>
      <c r="D73" s="375"/>
      <c r="E73" s="375"/>
      <c r="F73" s="376"/>
      <c r="G73" s="374"/>
      <c r="H73" s="375"/>
      <c r="I73" s="375"/>
      <c r="J73" s="376"/>
      <c r="K73" s="402"/>
      <c r="L73" s="403"/>
      <c r="M73" s="404"/>
      <c r="N73" s="408"/>
      <c r="O73" s="408"/>
      <c r="P73" s="408"/>
      <c r="Q73" s="408"/>
      <c r="R73" s="410"/>
      <c r="S73" s="408"/>
      <c r="T73" s="408"/>
      <c r="U73" s="411"/>
      <c r="V73" s="403"/>
      <c r="W73" s="403"/>
      <c r="X73" s="403"/>
      <c r="Y73" s="403"/>
      <c r="Z73" s="403"/>
      <c r="AA73" s="403"/>
      <c r="AB73" s="404"/>
      <c r="AC73" s="229"/>
      <c r="AD73" s="230"/>
      <c r="AE73" s="230"/>
      <c r="AF73" s="230"/>
      <c r="AG73" s="231"/>
      <c r="AH73" s="14"/>
    </row>
    <row r="74" spans="2:34" ht="18" customHeight="1">
      <c r="B74" s="13"/>
      <c r="C74" s="374"/>
      <c r="D74" s="375"/>
      <c r="E74" s="375"/>
      <c r="F74" s="376"/>
      <c r="G74" s="374"/>
      <c r="H74" s="375"/>
      <c r="I74" s="375"/>
      <c r="J74" s="376"/>
      <c r="K74" s="402"/>
      <c r="L74" s="403"/>
      <c r="M74" s="404"/>
      <c r="N74" s="408"/>
      <c r="O74" s="408"/>
      <c r="P74" s="408"/>
      <c r="Q74" s="408"/>
      <c r="R74" s="410"/>
      <c r="S74" s="408"/>
      <c r="T74" s="408"/>
      <c r="U74" s="411"/>
      <c r="V74" s="403"/>
      <c r="W74" s="403"/>
      <c r="X74" s="403"/>
      <c r="Y74" s="403"/>
      <c r="Z74" s="403"/>
      <c r="AA74" s="403"/>
      <c r="AB74" s="404"/>
      <c r="AC74" s="229"/>
      <c r="AD74" s="230"/>
      <c r="AE74" s="230"/>
      <c r="AF74" s="230"/>
      <c r="AG74" s="231"/>
      <c r="AH74" s="14"/>
    </row>
    <row r="75" spans="2:34" ht="3" customHeight="1">
      <c r="B75" s="13"/>
      <c r="C75" s="377"/>
      <c r="D75" s="378"/>
      <c r="E75" s="378"/>
      <c r="F75" s="379"/>
      <c r="G75" s="377"/>
      <c r="H75" s="378"/>
      <c r="I75" s="378"/>
      <c r="J75" s="379"/>
      <c r="K75" s="405"/>
      <c r="L75" s="406"/>
      <c r="M75" s="407"/>
      <c r="N75" s="409"/>
      <c r="O75" s="409"/>
      <c r="P75" s="409"/>
      <c r="Q75" s="409"/>
      <c r="R75" s="412"/>
      <c r="S75" s="409"/>
      <c r="T75" s="409"/>
      <c r="U75" s="413"/>
      <c r="V75" s="406"/>
      <c r="W75" s="406"/>
      <c r="X75" s="406"/>
      <c r="Y75" s="406"/>
      <c r="Z75" s="406"/>
      <c r="AA75" s="406"/>
      <c r="AB75" s="407"/>
      <c r="AC75" s="232"/>
      <c r="AD75" s="233"/>
      <c r="AE75" s="233"/>
      <c r="AF75" s="233"/>
      <c r="AG75" s="234"/>
      <c r="AH75" s="14"/>
    </row>
    <row r="76" spans="2:34" ht="5.25" customHeight="1">
      <c r="B76" s="13"/>
      <c r="C76" s="7"/>
      <c r="D76" s="65"/>
      <c r="E76" s="7"/>
      <c r="F76" s="7"/>
      <c r="G76" s="148"/>
      <c r="H76" s="7"/>
      <c r="I76" s="7"/>
      <c r="J76" s="7"/>
      <c r="K76" s="7"/>
      <c r="L76" s="7"/>
      <c r="M76" s="7"/>
      <c r="N76" s="7"/>
      <c r="O76" s="7"/>
      <c r="P76" s="7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14"/>
    </row>
    <row r="77" spans="2:35" ht="15" customHeight="1">
      <c r="B77" s="13"/>
      <c r="C77" s="433" t="str">
        <f>"De acuerdo con lo establecido en la Ley Orgánica 15/1999 les informamos de que sus datos personales forman parte de un fichero cuyo responsable es "&amp;C21&amp;", con domicilio en "&amp;C22&amp;", "&amp;C24&amp;" junto con la Federación Andaluza de Automovilismo. La finalidad de este fichero es llevar a cabo la gestión y control de los participantes en la "&amp;C18&amp;".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Federación Andaluza de Automovilismo, con domicilio en C/ Santo Domingo, 22 Local 1 Edificio Almería, 11402-JEREZ DE LA FRONTERA (CADIZ) junto con la Federación Andaluza de Automovilismo. La finalidad de este fichero es llevar a cabo la gestión y control de los participantes en la 8-9 ABRIL - CAMPILLOS. Si lo desean podrán ejercitar los derechos de acceso, rectificación, cancelación y oposición, dirigiéndose por escrito a la dirección señalada y adjuntando una fotocopia de su DNI.</v>
      </c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5"/>
      <c r="Z77" s="434" t="s">
        <v>177</v>
      </c>
      <c r="AA77" s="435"/>
      <c r="AB77" s="435"/>
      <c r="AC77" s="435"/>
      <c r="AD77" s="435"/>
      <c r="AE77" s="435"/>
      <c r="AF77" s="435"/>
      <c r="AG77" s="436"/>
      <c r="AH77" s="14"/>
      <c r="AI77" s="121"/>
    </row>
    <row r="78" spans="2:36" ht="12.75" customHeight="1">
      <c r="B78" s="1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5"/>
      <c r="Z78" s="437"/>
      <c r="AA78" s="438"/>
      <c r="AB78" s="438"/>
      <c r="AC78" s="438"/>
      <c r="AD78" s="438"/>
      <c r="AE78" s="438"/>
      <c r="AF78" s="438"/>
      <c r="AG78" s="439"/>
      <c r="AH78" s="14"/>
      <c r="AI78" s="54"/>
      <c r="AJ78" s="54"/>
    </row>
    <row r="79" spans="2:36" ht="12.75" customHeight="1">
      <c r="B79" s="1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5"/>
      <c r="Z79" s="437"/>
      <c r="AA79" s="438"/>
      <c r="AB79" s="438"/>
      <c r="AC79" s="438"/>
      <c r="AD79" s="438"/>
      <c r="AE79" s="438"/>
      <c r="AF79" s="438"/>
      <c r="AG79" s="439"/>
      <c r="AH79" s="14"/>
      <c r="AI79" s="54"/>
      <c r="AJ79" s="54"/>
    </row>
    <row r="80" spans="2:36" ht="5.25" customHeight="1">
      <c r="B80" s="1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5"/>
      <c r="Z80" s="437"/>
      <c r="AA80" s="438"/>
      <c r="AB80" s="438"/>
      <c r="AC80" s="438"/>
      <c r="AD80" s="438"/>
      <c r="AE80" s="438"/>
      <c r="AF80" s="438"/>
      <c r="AG80" s="439"/>
      <c r="AH80" s="14"/>
      <c r="AI80" s="54"/>
      <c r="AJ80" s="54"/>
    </row>
    <row r="81" spans="2:36" ht="3.75" customHeight="1">
      <c r="B81" s="1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83"/>
      <c r="Z81" s="437"/>
      <c r="AA81" s="438"/>
      <c r="AB81" s="438"/>
      <c r="AC81" s="438"/>
      <c r="AD81" s="438"/>
      <c r="AE81" s="438"/>
      <c r="AF81" s="438"/>
      <c r="AG81" s="439"/>
      <c r="AH81" s="14"/>
      <c r="AI81" s="54"/>
      <c r="AJ81" s="54"/>
    </row>
    <row r="82" spans="2:36" ht="9.75" customHeight="1">
      <c r="B82" s="13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98"/>
      <c r="Z82" s="437"/>
      <c r="AA82" s="438"/>
      <c r="AB82" s="438"/>
      <c r="AC82" s="438"/>
      <c r="AD82" s="438"/>
      <c r="AE82" s="438"/>
      <c r="AF82" s="438"/>
      <c r="AG82" s="439"/>
      <c r="AH82" s="14"/>
      <c r="AI82" s="54"/>
      <c r="AJ82" s="54"/>
    </row>
    <row r="83" spans="2:36" ht="7.5" customHeight="1">
      <c r="B83" s="13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98"/>
      <c r="Z83" s="440"/>
      <c r="AA83" s="441"/>
      <c r="AB83" s="441"/>
      <c r="AC83" s="441"/>
      <c r="AD83" s="441"/>
      <c r="AE83" s="441"/>
      <c r="AF83" s="441"/>
      <c r="AG83" s="442"/>
      <c r="AH83" s="14"/>
      <c r="AI83" s="54"/>
      <c r="AJ83" s="54"/>
    </row>
    <row r="84" spans="2:36" ht="0.75" customHeight="1">
      <c r="B84" s="1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98"/>
      <c r="Z84" s="98"/>
      <c r="AA84" s="98"/>
      <c r="AB84" s="98"/>
      <c r="AC84" s="98"/>
      <c r="AD84" s="98"/>
      <c r="AE84" s="98"/>
      <c r="AF84" s="98"/>
      <c r="AG84" s="99"/>
      <c r="AH84" s="14"/>
      <c r="AI84" s="54"/>
      <c r="AJ84" s="54"/>
    </row>
    <row r="85" spans="2:36" ht="3.75" customHeight="1">
      <c r="B85" s="13"/>
      <c r="C85" s="5"/>
      <c r="D85" s="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14"/>
      <c r="AI85" s="54"/>
      <c r="AJ85" s="54"/>
    </row>
    <row r="86" spans="2:36" ht="1.5" customHeight="1">
      <c r="B86" s="13"/>
      <c r="C86" s="5"/>
      <c r="D86" s="9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14"/>
      <c r="AI86" s="54"/>
      <c r="AJ86" s="54"/>
    </row>
    <row r="87" spans="2:36" ht="15.75" customHeight="1">
      <c r="B87" s="85"/>
      <c r="C87" s="69"/>
      <c r="D87" s="86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77"/>
      <c r="R87" s="77"/>
      <c r="S87" s="77"/>
      <c r="T87" s="77"/>
      <c r="U87" s="77"/>
      <c r="V87" s="77"/>
      <c r="W87" s="77"/>
      <c r="X87" s="77"/>
      <c r="Y87" s="83"/>
      <c r="Z87" s="83"/>
      <c r="AA87" s="83"/>
      <c r="AB87" s="83"/>
      <c r="AC87" s="83"/>
      <c r="AD87" s="83"/>
      <c r="AE87" s="83"/>
      <c r="AF87" s="83"/>
      <c r="AG87" s="83"/>
      <c r="AH87" s="87"/>
      <c r="AI87" s="54"/>
      <c r="AJ87" s="54"/>
    </row>
    <row r="88" spans="2:36" ht="6" customHeight="1">
      <c r="B88" s="103"/>
      <c r="C88" s="103"/>
      <c r="D88" s="103"/>
      <c r="E88" s="103"/>
      <c r="F88" s="103"/>
      <c r="G88" s="104"/>
      <c r="H88" s="104"/>
      <c r="I88" s="104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J88" s="54"/>
    </row>
    <row r="89" spans="2:36" ht="13.5" customHeight="1">
      <c r="B89" s="56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20"/>
      <c r="AI89" s="121"/>
      <c r="AJ89" s="54"/>
    </row>
    <row r="90" spans="2:36" ht="17.25" customHeight="1">
      <c r="B90" s="13"/>
      <c r="C90" s="5"/>
      <c r="D90" s="5"/>
      <c r="E90" s="5"/>
      <c r="F90" s="5"/>
      <c r="G90" s="316">
        <v>41291.04236018519</v>
      </c>
      <c r="H90" s="316"/>
      <c r="I90" s="316"/>
      <c r="J90" s="316"/>
      <c r="K90" s="19"/>
      <c r="L90" s="257" t="s">
        <v>92</v>
      </c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19"/>
      <c r="AA90" s="19"/>
      <c r="AB90" s="19"/>
      <c r="AC90" s="19"/>
      <c r="AD90" s="19"/>
      <c r="AE90" s="19"/>
      <c r="AF90" s="19"/>
      <c r="AG90" s="19"/>
      <c r="AH90" s="14"/>
      <c r="AJ90" s="54"/>
    </row>
    <row r="91" spans="2:34" ht="3" customHeight="1">
      <c r="B91" s="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14"/>
    </row>
    <row r="92" spans="2:34" ht="16.5" customHeight="1">
      <c r="B92" s="13"/>
      <c r="C92" s="5"/>
      <c r="D92" s="5"/>
      <c r="E92" s="5"/>
      <c r="F92" s="5"/>
      <c r="G92" s="19"/>
      <c r="H92" s="19"/>
      <c r="I92" s="19"/>
      <c r="J92" s="19"/>
      <c r="K92" s="19"/>
      <c r="L92" s="259" t="s">
        <v>185</v>
      </c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19"/>
      <c r="AA92" s="19"/>
      <c r="AB92" s="19"/>
      <c r="AC92" s="19"/>
      <c r="AD92" s="19"/>
      <c r="AE92" s="19"/>
      <c r="AF92" s="19"/>
      <c r="AG92" s="19"/>
      <c r="AH92" s="14"/>
    </row>
    <row r="93" spans="2:34" ht="6.75" customHeight="1">
      <c r="B93" s="13"/>
      <c r="C93" s="5"/>
      <c r="D93" s="5"/>
      <c r="E93" s="5"/>
      <c r="F93" s="5"/>
      <c r="G93" s="5"/>
      <c r="H93" s="89"/>
      <c r="I93" s="89"/>
      <c r="J93" s="89"/>
      <c r="K93" s="8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89"/>
      <c r="AA93" s="89"/>
      <c r="AB93" s="89"/>
      <c r="AC93" s="89"/>
      <c r="AD93" s="89"/>
      <c r="AE93" s="89"/>
      <c r="AF93" s="89"/>
      <c r="AG93" s="89"/>
      <c r="AH93" s="14"/>
    </row>
    <row r="94" spans="2:34" ht="2.25" customHeight="1">
      <c r="B94" s="15">
        <v>3</v>
      </c>
      <c r="C94" s="5"/>
      <c r="D94" s="5"/>
      <c r="E94" s="5"/>
      <c r="F94" s="5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4"/>
    </row>
    <row r="95" spans="2:34" ht="12" customHeight="1">
      <c r="B95" s="15"/>
      <c r="C95" s="307" t="s">
        <v>17</v>
      </c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9"/>
      <c r="Y95" s="71"/>
      <c r="Z95" s="307" t="s">
        <v>69</v>
      </c>
      <c r="AA95" s="308"/>
      <c r="AB95" s="308"/>
      <c r="AC95" s="308"/>
      <c r="AD95" s="308"/>
      <c r="AE95" s="308"/>
      <c r="AF95" s="308"/>
      <c r="AG95" s="309"/>
      <c r="AH95" s="14"/>
    </row>
    <row r="96" spans="2:34" ht="6" customHeight="1">
      <c r="B96" s="15"/>
      <c r="C96" s="416" t="str">
        <f>C18</f>
        <v>8-9 ABRIL - CAMPILLOS</v>
      </c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8"/>
      <c r="Y96" s="71"/>
      <c r="Z96" s="260">
        <f>Z18</f>
        <v>42833</v>
      </c>
      <c r="AA96" s="261"/>
      <c r="AB96" s="261"/>
      <c r="AC96" s="261"/>
      <c r="AD96" s="261"/>
      <c r="AE96" s="261"/>
      <c r="AF96" s="261"/>
      <c r="AG96" s="262"/>
      <c r="AH96" s="14"/>
    </row>
    <row r="97" spans="2:34" ht="12" customHeight="1">
      <c r="B97" s="15"/>
      <c r="C97" s="419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1"/>
      <c r="Y97" s="71"/>
      <c r="Z97" s="263"/>
      <c r="AA97" s="264"/>
      <c r="AB97" s="264"/>
      <c r="AC97" s="264"/>
      <c r="AD97" s="264"/>
      <c r="AE97" s="264"/>
      <c r="AF97" s="264"/>
      <c r="AG97" s="265"/>
      <c r="AH97" s="14"/>
    </row>
    <row r="98" spans="2:34" ht="15" customHeight="1" thickBot="1">
      <c r="B98" s="15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105"/>
      <c r="AA98" s="105"/>
      <c r="AB98" s="105"/>
      <c r="AC98" s="105"/>
      <c r="AD98" s="105"/>
      <c r="AE98" s="105"/>
      <c r="AF98" s="105"/>
      <c r="AG98" s="105"/>
      <c r="AH98" s="14"/>
    </row>
    <row r="99" spans="2:34" ht="15" customHeight="1">
      <c r="B99" s="13"/>
      <c r="C99" s="459" t="s">
        <v>67</v>
      </c>
      <c r="D99" s="459"/>
      <c r="E99" s="459"/>
      <c r="F99" s="459"/>
      <c r="G99" s="460" t="str">
        <f>CONCATENATE(D50," ",L50," ",V50)</f>
        <v>  </v>
      </c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123"/>
      <c r="Z99" s="461" t="s">
        <v>123</v>
      </c>
      <c r="AA99" s="462"/>
      <c r="AB99" s="462"/>
      <c r="AC99" s="463"/>
      <c r="AD99" s="106"/>
      <c r="AE99" s="278" t="s">
        <v>66</v>
      </c>
      <c r="AF99" s="279"/>
      <c r="AG99" s="280"/>
      <c r="AH99" s="14"/>
    </row>
    <row r="100" spans="2:34" ht="4.5" customHeight="1" thickBot="1">
      <c r="B100" s="13"/>
      <c r="C100" s="459"/>
      <c r="D100" s="459"/>
      <c r="E100" s="459"/>
      <c r="F100" s="459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0"/>
      <c r="X100" s="460"/>
      <c r="Y100" s="123"/>
      <c r="Z100" s="464"/>
      <c r="AA100" s="465"/>
      <c r="AB100" s="465"/>
      <c r="AC100" s="466"/>
      <c r="AD100" s="106"/>
      <c r="AE100" s="281"/>
      <c r="AF100" s="282"/>
      <c r="AG100" s="283"/>
      <c r="AH100" s="14"/>
    </row>
    <row r="101" spans="2:34" ht="5.25" customHeight="1">
      <c r="B101" s="13"/>
      <c r="C101" s="459"/>
      <c r="D101" s="459"/>
      <c r="E101" s="459"/>
      <c r="F101" s="459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123"/>
      <c r="Z101" s="422" t="str">
        <f>VLOOKUP(' Datos de Organizadores '!Q31,' Datos de Organizadores '!R28:U39,4)</f>
        <v> </v>
      </c>
      <c r="AA101" s="423"/>
      <c r="AB101" s="423"/>
      <c r="AC101" s="424"/>
      <c r="AD101" s="107"/>
      <c r="AE101" s="453">
        <f>AE25</f>
        <v>0</v>
      </c>
      <c r="AF101" s="454"/>
      <c r="AG101" s="455"/>
      <c r="AH101" s="14"/>
    </row>
    <row r="102" spans="2:34" ht="6" customHeight="1">
      <c r="B102" s="13"/>
      <c r="C102" s="108"/>
      <c r="D102" s="108"/>
      <c r="E102" s="108"/>
      <c r="F102" s="108"/>
      <c r="G102" s="108"/>
      <c r="H102" s="108"/>
      <c r="I102" s="108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425"/>
      <c r="AA102" s="426"/>
      <c r="AB102" s="426"/>
      <c r="AC102" s="427"/>
      <c r="AD102" s="107"/>
      <c r="AE102" s="453"/>
      <c r="AF102" s="454"/>
      <c r="AG102" s="455"/>
      <c r="AH102" s="14"/>
    </row>
    <row r="103" spans="2:34" ht="4.5" customHeight="1">
      <c r="B103" s="13"/>
      <c r="C103" s="431" t="s">
        <v>102</v>
      </c>
      <c r="D103" s="431"/>
      <c r="E103" s="431"/>
      <c r="F103" s="431"/>
      <c r="G103" s="432" t="str">
        <f>CONCATENATE(C62," ",J62)</f>
        <v> </v>
      </c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432"/>
      <c r="V103" s="432"/>
      <c r="W103" s="432"/>
      <c r="X103" s="432"/>
      <c r="Y103" s="124"/>
      <c r="Z103" s="425"/>
      <c r="AA103" s="426"/>
      <c r="AB103" s="426"/>
      <c r="AC103" s="427"/>
      <c r="AD103" s="107"/>
      <c r="AE103" s="453"/>
      <c r="AF103" s="454"/>
      <c r="AG103" s="455"/>
      <c r="AH103" s="14"/>
    </row>
    <row r="104" spans="2:34" ht="8.25" customHeight="1">
      <c r="B104" s="13"/>
      <c r="C104" s="431"/>
      <c r="D104" s="431"/>
      <c r="E104" s="431"/>
      <c r="F104" s="431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32"/>
      <c r="V104" s="432"/>
      <c r="W104" s="432"/>
      <c r="X104" s="432"/>
      <c r="Y104" s="124"/>
      <c r="Z104" s="425"/>
      <c r="AA104" s="426"/>
      <c r="AB104" s="426"/>
      <c r="AC104" s="427"/>
      <c r="AD104" s="107"/>
      <c r="AE104" s="453"/>
      <c r="AF104" s="454"/>
      <c r="AG104" s="455"/>
      <c r="AH104" s="14"/>
    </row>
    <row r="105" spans="2:34" ht="5.25" customHeight="1">
      <c r="B105" s="13"/>
      <c r="C105" s="431"/>
      <c r="D105" s="431"/>
      <c r="E105" s="431"/>
      <c r="F105" s="431"/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Q105" s="432"/>
      <c r="R105" s="432"/>
      <c r="S105" s="432"/>
      <c r="T105" s="432"/>
      <c r="U105" s="432"/>
      <c r="V105" s="432"/>
      <c r="W105" s="432"/>
      <c r="X105" s="432"/>
      <c r="Y105" s="124"/>
      <c r="Z105" s="425"/>
      <c r="AA105" s="426"/>
      <c r="AB105" s="426"/>
      <c r="AC105" s="427"/>
      <c r="AD105" s="107"/>
      <c r="AE105" s="453"/>
      <c r="AF105" s="454"/>
      <c r="AG105" s="455"/>
      <c r="AH105" s="14"/>
    </row>
    <row r="106" spans="2:34" ht="6.75" customHeight="1" thickBot="1">
      <c r="B106" s="13"/>
      <c r="C106" s="431"/>
      <c r="D106" s="431"/>
      <c r="E106" s="431"/>
      <c r="F106" s="431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125"/>
      <c r="Z106" s="428"/>
      <c r="AA106" s="429"/>
      <c r="AB106" s="429"/>
      <c r="AC106" s="430"/>
      <c r="AD106" s="107"/>
      <c r="AE106" s="456"/>
      <c r="AF106" s="457"/>
      <c r="AG106" s="458"/>
      <c r="AH106" s="14"/>
    </row>
    <row r="107" spans="2:34" ht="6.75" customHeight="1">
      <c r="B107" s="15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105"/>
      <c r="AA107" s="105"/>
      <c r="AB107" s="105"/>
      <c r="AC107" s="105"/>
      <c r="AD107" s="105"/>
      <c r="AE107" s="105"/>
      <c r="AF107" s="105"/>
      <c r="AG107" s="105"/>
      <c r="AH107" s="14"/>
    </row>
    <row r="108" spans="2:34" ht="15" customHeight="1">
      <c r="B108" s="13"/>
      <c r="C108" s="414" t="s">
        <v>103</v>
      </c>
      <c r="D108" s="415"/>
      <c r="E108" s="415"/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14"/>
    </row>
    <row r="109" spans="2:34" ht="3.75" customHeight="1">
      <c r="B109" s="13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4"/>
    </row>
    <row r="110" spans="2:34" ht="9.75" customHeight="1">
      <c r="B110" s="13"/>
      <c r="C110" s="467" t="s">
        <v>180</v>
      </c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  <c r="AF110" s="467"/>
      <c r="AG110" s="467"/>
      <c r="AH110" s="14"/>
    </row>
    <row r="111" spans="2:34" ht="13.5" customHeight="1">
      <c r="B111" s="13"/>
      <c r="C111" s="479" t="s">
        <v>137</v>
      </c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479"/>
      <c r="AD111" s="479"/>
      <c r="AE111" s="479"/>
      <c r="AF111" s="479"/>
      <c r="AG111" s="479"/>
      <c r="AH111" s="14"/>
    </row>
    <row r="112" spans="2:34" ht="15" customHeight="1">
      <c r="B112" s="13"/>
      <c r="C112" s="468" t="s">
        <v>181</v>
      </c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70"/>
      <c r="Q112" s="471" t="s">
        <v>67</v>
      </c>
      <c r="R112" s="472"/>
      <c r="S112" s="472"/>
      <c r="T112" s="472"/>
      <c r="U112" s="472"/>
      <c r="V112" s="472"/>
      <c r="W112" s="472"/>
      <c r="X112" s="472"/>
      <c r="Y112" s="473"/>
      <c r="Z112" s="474" t="s">
        <v>182</v>
      </c>
      <c r="AA112" s="475"/>
      <c r="AB112" s="475"/>
      <c r="AC112" s="475"/>
      <c r="AD112" s="475"/>
      <c r="AE112" s="475"/>
      <c r="AF112" s="475"/>
      <c r="AG112" s="476"/>
      <c r="AH112" s="14"/>
    </row>
    <row r="113" spans="2:34" ht="15" customHeight="1">
      <c r="B113" s="13"/>
      <c r="C113" s="443" t="s">
        <v>230</v>
      </c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  <c r="P113" s="445"/>
      <c r="Q113" s="477" t="s">
        <v>183</v>
      </c>
      <c r="R113" s="478"/>
      <c r="S113" s="450"/>
      <c r="T113" s="450"/>
      <c r="U113" s="450"/>
      <c r="V113" s="450"/>
      <c r="W113" s="450"/>
      <c r="X113" s="450"/>
      <c r="Y113" s="451"/>
      <c r="Z113" s="477" t="s">
        <v>183</v>
      </c>
      <c r="AA113" s="478"/>
      <c r="AB113" s="450"/>
      <c r="AC113" s="450"/>
      <c r="AD113" s="450"/>
      <c r="AE113" s="450"/>
      <c r="AF113" s="450"/>
      <c r="AG113" s="451"/>
      <c r="AH113" s="14"/>
    </row>
    <row r="114" spans="2:34" ht="24.75" customHeight="1">
      <c r="B114" s="13"/>
      <c r="C114" s="443" t="s">
        <v>232</v>
      </c>
      <c r="D114" s="444"/>
      <c r="E114" s="444"/>
      <c r="F114" s="444"/>
      <c r="G114" s="444"/>
      <c r="H114" s="444"/>
      <c r="I114" s="444"/>
      <c r="J114" s="444"/>
      <c r="K114" s="444"/>
      <c r="L114" s="444"/>
      <c r="M114" s="444"/>
      <c r="N114" s="444"/>
      <c r="O114" s="444"/>
      <c r="P114" s="445"/>
      <c r="Q114" s="446" t="s">
        <v>184</v>
      </c>
      <c r="R114" s="447"/>
      <c r="S114" s="447"/>
      <c r="T114" s="447"/>
      <c r="U114" s="447"/>
      <c r="V114" s="447"/>
      <c r="W114" s="447"/>
      <c r="X114" s="447"/>
      <c r="Y114" s="448"/>
      <c r="Z114" s="449" t="s">
        <v>184</v>
      </c>
      <c r="AA114" s="450"/>
      <c r="AB114" s="450"/>
      <c r="AC114" s="450"/>
      <c r="AD114" s="450"/>
      <c r="AE114" s="450"/>
      <c r="AF114" s="450"/>
      <c r="AG114" s="451"/>
      <c r="AH114" s="14"/>
    </row>
    <row r="115" spans="2:34" ht="9" customHeight="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3"/>
    </row>
    <row r="116" spans="2:34" ht="15" customHeight="1">
      <c r="B116" s="13"/>
      <c r="C116" s="480" t="s">
        <v>233</v>
      </c>
      <c r="D116" s="481"/>
      <c r="E116" s="481"/>
      <c r="F116" s="481"/>
      <c r="G116" s="481"/>
      <c r="H116" s="481"/>
      <c r="I116" s="481"/>
      <c r="J116" s="481"/>
      <c r="K116" s="481"/>
      <c r="L116" s="482"/>
      <c r="M116" s="452" t="s">
        <v>104</v>
      </c>
      <c r="N116" s="452"/>
      <c r="O116" s="452"/>
      <c r="P116" s="452"/>
      <c r="Q116" s="449"/>
      <c r="R116" s="450"/>
      <c r="S116" s="450"/>
      <c r="T116" s="450"/>
      <c r="U116" s="450"/>
      <c r="V116" s="450"/>
      <c r="W116" s="450"/>
      <c r="X116" s="450"/>
      <c r="Y116" s="451"/>
      <c r="Z116" s="449"/>
      <c r="AA116" s="450"/>
      <c r="AB116" s="450"/>
      <c r="AC116" s="450"/>
      <c r="AD116" s="450"/>
      <c r="AE116" s="450"/>
      <c r="AF116" s="450"/>
      <c r="AG116" s="451"/>
      <c r="AH116" s="14"/>
    </row>
    <row r="117" spans="2:34" ht="15" customHeight="1">
      <c r="B117" s="13"/>
      <c r="C117" s="483"/>
      <c r="D117" s="484"/>
      <c r="E117" s="484"/>
      <c r="F117" s="484"/>
      <c r="G117" s="484"/>
      <c r="H117" s="484"/>
      <c r="I117" s="484"/>
      <c r="J117" s="484"/>
      <c r="K117" s="484"/>
      <c r="L117" s="485"/>
      <c r="M117" s="452" t="s">
        <v>52</v>
      </c>
      <c r="N117" s="452"/>
      <c r="O117" s="452"/>
      <c r="P117" s="452"/>
      <c r="Q117" s="449"/>
      <c r="R117" s="450"/>
      <c r="S117" s="450"/>
      <c r="T117" s="450"/>
      <c r="U117" s="450"/>
      <c r="V117" s="450"/>
      <c r="W117" s="450"/>
      <c r="X117" s="450"/>
      <c r="Y117" s="451"/>
      <c r="Z117" s="449"/>
      <c r="AA117" s="450"/>
      <c r="AB117" s="450"/>
      <c r="AC117" s="450"/>
      <c r="AD117" s="450"/>
      <c r="AE117" s="450"/>
      <c r="AF117" s="450"/>
      <c r="AG117" s="451"/>
      <c r="AH117" s="14"/>
    </row>
    <row r="118" spans="2:34" ht="15" customHeight="1">
      <c r="B118" s="13"/>
      <c r="C118" s="486"/>
      <c r="D118" s="487"/>
      <c r="E118" s="487"/>
      <c r="F118" s="487"/>
      <c r="G118" s="487"/>
      <c r="H118" s="487"/>
      <c r="I118" s="487"/>
      <c r="J118" s="487"/>
      <c r="K118" s="487"/>
      <c r="L118" s="488"/>
      <c r="M118" s="452" t="s">
        <v>53</v>
      </c>
      <c r="N118" s="452"/>
      <c r="O118" s="452"/>
      <c r="P118" s="452"/>
      <c r="Q118" s="449"/>
      <c r="R118" s="450"/>
      <c r="S118" s="450"/>
      <c r="T118" s="450"/>
      <c r="U118" s="450"/>
      <c r="V118" s="450"/>
      <c r="W118" s="450"/>
      <c r="X118" s="450"/>
      <c r="Y118" s="451"/>
      <c r="Z118" s="449"/>
      <c r="AA118" s="450"/>
      <c r="AB118" s="450"/>
      <c r="AC118" s="450"/>
      <c r="AD118" s="450"/>
      <c r="AE118" s="450"/>
      <c r="AF118" s="450"/>
      <c r="AG118" s="451"/>
      <c r="AH118" s="14"/>
    </row>
    <row r="119" spans="2:34" ht="6.75" customHeight="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4"/>
      <c r="N119" s="114"/>
      <c r="O119" s="114"/>
      <c r="P119" s="114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3"/>
    </row>
    <row r="120" spans="1:34" s="54" customFormat="1" ht="15" customHeight="1">
      <c r="A120" s="102"/>
      <c r="B120" s="13"/>
      <c r="C120" s="489" t="s">
        <v>234</v>
      </c>
      <c r="D120" s="490"/>
      <c r="E120" s="490"/>
      <c r="F120" s="490"/>
      <c r="G120" s="490"/>
      <c r="H120" s="490"/>
      <c r="I120" s="490"/>
      <c r="J120" s="490"/>
      <c r="K120" s="490"/>
      <c r="L120" s="491"/>
      <c r="M120" s="452" t="s">
        <v>104</v>
      </c>
      <c r="N120" s="452"/>
      <c r="O120" s="452"/>
      <c r="P120" s="452"/>
      <c r="Q120" s="449"/>
      <c r="R120" s="450"/>
      <c r="S120" s="450"/>
      <c r="T120" s="450"/>
      <c r="U120" s="450"/>
      <c r="V120" s="450"/>
      <c r="W120" s="450"/>
      <c r="X120" s="450"/>
      <c r="Y120" s="451"/>
      <c r="Z120" s="449"/>
      <c r="AA120" s="450"/>
      <c r="AB120" s="450"/>
      <c r="AC120" s="450"/>
      <c r="AD120" s="450"/>
      <c r="AE120" s="450"/>
      <c r="AF120" s="450"/>
      <c r="AG120" s="451"/>
      <c r="AH120" s="14"/>
    </row>
    <row r="121" spans="1:34" s="54" customFormat="1" ht="15" customHeight="1">
      <c r="A121" s="102"/>
      <c r="B121" s="13"/>
      <c r="C121" s="492"/>
      <c r="D121" s="493"/>
      <c r="E121" s="493"/>
      <c r="F121" s="493"/>
      <c r="G121" s="493"/>
      <c r="H121" s="493"/>
      <c r="I121" s="493"/>
      <c r="J121" s="493"/>
      <c r="K121" s="493"/>
      <c r="L121" s="494"/>
      <c r="M121" s="452" t="s">
        <v>52</v>
      </c>
      <c r="N121" s="452"/>
      <c r="O121" s="452"/>
      <c r="P121" s="452"/>
      <c r="Q121" s="449"/>
      <c r="R121" s="450"/>
      <c r="S121" s="450"/>
      <c r="T121" s="450"/>
      <c r="U121" s="450"/>
      <c r="V121" s="450"/>
      <c r="W121" s="450"/>
      <c r="X121" s="450"/>
      <c r="Y121" s="451"/>
      <c r="Z121" s="449"/>
      <c r="AA121" s="450"/>
      <c r="AB121" s="450"/>
      <c r="AC121" s="450"/>
      <c r="AD121" s="450"/>
      <c r="AE121" s="450"/>
      <c r="AF121" s="450"/>
      <c r="AG121" s="451"/>
      <c r="AH121" s="14"/>
    </row>
    <row r="122" spans="1:34" s="54" customFormat="1" ht="15" customHeight="1">
      <c r="A122" s="102"/>
      <c r="B122" s="13"/>
      <c r="C122" s="495"/>
      <c r="D122" s="496"/>
      <c r="E122" s="496"/>
      <c r="F122" s="496"/>
      <c r="G122" s="496"/>
      <c r="H122" s="496"/>
      <c r="I122" s="496"/>
      <c r="J122" s="496"/>
      <c r="K122" s="496"/>
      <c r="L122" s="497"/>
      <c r="M122" s="452" t="s">
        <v>53</v>
      </c>
      <c r="N122" s="452"/>
      <c r="O122" s="452"/>
      <c r="P122" s="452"/>
      <c r="Q122" s="449"/>
      <c r="R122" s="450"/>
      <c r="S122" s="450"/>
      <c r="T122" s="450"/>
      <c r="U122" s="450"/>
      <c r="V122" s="450"/>
      <c r="W122" s="450"/>
      <c r="X122" s="450"/>
      <c r="Y122" s="451"/>
      <c r="Z122" s="449"/>
      <c r="AA122" s="450"/>
      <c r="AB122" s="450"/>
      <c r="AC122" s="450"/>
      <c r="AD122" s="450"/>
      <c r="AE122" s="450"/>
      <c r="AF122" s="450"/>
      <c r="AG122" s="451"/>
      <c r="AH122" s="14"/>
    </row>
    <row r="123" spans="1:34" ht="15" customHeight="1">
      <c r="A123" s="102"/>
      <c r="B123" s="13"/>
      <c r="C123" s="498" t="s">
        <v>235</v>
      </c>
      <c r="D123" s="498"/>
      <c r="E123" s="498"/>
      <c r="F123" s="498"/>
      <c r="G123" s="498"/>
      <c r="H123" s="498"/>
      <c r="I123" s="498"/>
      <c r="J123" s="498"/>
      <c r="K123" s="498"/>
      <c r="L123" s="498"/>
      <c r="M123" s="452" t="s">
        <v>236</v>
      </c>
      <c r="N123" s="452"/>
      <c r="O123" s="452"/>
      <c r="P123" s="452"/>
      <c r="Q123" s="449"/>
      <c r="R123" s="450"/>
      <c r="S123" s="450"/>
      <c r="T123" s="450"/>
      <c r="U123" s="450"/>
      <c r="V123" s="450"/>
      <c r="W123" s="450"/>
      <c r="X123" s="450"/>
      <c r="Y123" s="451"/>
      <c r="Z123" s="449"/>
      <c r="AA123" s="450"/>
      <c r="AB123" s="450"/>
      <c r="AC123" s="450"/>
      <c r="AD123" s="450"/>
      <c r="AE123" s="450"/>
      <c r="AF123" s="450"/>
      <c r="AG123" s="451"/>
      <c r="AH123" s="14"/>
    </row>
    <row r="124" spans="1:36" ht="6" customHeight="1">
      <c r="A124" s="102"/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3"/>
      <c r="AI124" s="54"/>
      <c r="AJ124" s="54"/>
    </row>
    <row r="125" spans="1:34" ht="15" customHeight="1">
      <c r="A125" s="102"/>
      <c r="B125" s="13"/>
      <c r="C125" s="499" t="s">
        <v>105</v>
      </c>
      <c r="D125" s="500"/>
      <c r="E125" s="500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0"/>
      <c r="T125" s="500"/>
      <c r="U125" s="500"/>
      <c r="V125" s="500"/>
      <c r="W125" s="500"/>
      <c r="X125" s="500"/>
      <c r="Y125" s="500"/>
      <c r="Z125" s="500"/>
      <c r="AA125" s="500"/>
      <c r="AB125" s="500"/>
      <c r="AC125" s="500"/>
      <c r="AD125" s="500"/>
      <c r="AE125" s="500"/>
      <c r="AF125" s="500"/>
      <c r="AG125" s="500"/>
      <c r="AH125" s="14"/>
    </row>
    <row r="126" spans="1:36" ht="6" customHeight="1">
      <c r="A126" s="102"/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3"/>
      <c r="AI126" s="54"/>
      <c r="AJ126" s="54"/>
    </row>
    <row r="127" spans="1:34" ht="15" customHeight="1">
      <c r="A127" s="102"/>
      <c r="B127" s="13"/>
      <c r="C127" s="501" t="s">
        <v>237</v>
      </c>
      <c r="D127" s="502"/>
      <c r="E127" s="503"/>
      <c r="F127" s="501" t="s">
        <v>238</v>
      </c>
      <c r="G127" s="502"/>
      <c r="H127" s="502"/>
      <c r="I127" s="502"/>
      <c r="J127" s="502"/>
      <c r="K127" s="503"/>
      <c r="L127" s="501" t="s">
        <v>239</v>
      </c>
      <c r="M127" s="502"/>
      <c r="N127" s="502"/>
      <c r="O127" s="502"/>
      <c r="P127" s="503"/>
      <c r="Q127" s="501" t="s">
        <v>240</v>
      </c>
      <c r="R127" s="502"/>
      <c r="S127" s="502"/>
      <c r="T127" s="502"/>
      <c r="U127" s="503"/>
      <c r="V127" s="501" t="s">
        <v>241</v>
      </c>
      <c r="W127" s="502"/>
      <c r="X127" s="502"/>
      <c r="Y127" s="502"/>
      <c r="Z127" s="502"/>
      <c r="AA127" s="503"/>
      <c r="AB127" s="501"/>
      <c r="AC127" s="502"/>
      <c r="AD127" s="502"/>
      <c r="AE127" s="502"/>
      <c r="AF127" s="502"/>
      <c r="AG127" s="503"/>
      <c r="AH127" s="14"/>
    </row>
    <row r="128" spans="2:34" ht="15" customHeight="1">
      <c r="B128" s="13"/>
      <c r="C128" s="504" t="s">
        <v>242</v>
      </c>
      <c r="D128" s="505"/>
      <c r="E128" s="506"/>
      <c r="F128" s="449"/>
      <c r="G128" s="450"/>
      <c r="H128" s="450"/>
      <c r="I128" s="450"/>
      <c r="J128" s="450"/>
      <c r="K128" s="451"/>
      <c r="L128" s="449"/>
      <c r="M128" s="450"/>
      <c r="N128" s="450"/>
      <c r="O128" s="450"/>
      <c r="P128" s="450"/>
      <c r="Q128" s="504" t="s">
        <v>106</v>
      </c>
      <c r="R128" s="505"/>
      <c r="S128" s="505"/>
      <c r="T128" s="505"/>
      <c r="U128" s="506"/>
      <c r="V128" s="449"/>
      <c r="W128" s="450"/>
      <c r="X128" s="450"/>
      <c r="Y128" s="450"/>
      <c r="Z128" s="450"/>
      <c r="AA128" s="451"/>
      <c r="AB128" s="449"/>
      <c r="AC128" s="450"/>
      <c r="AD128" s="450"/>
      <c r="AE128" s="450"/>
      <c r="AF128" s="450"/>
      <c r="AG128" s="451"/>
      <c r="AH128" s="14"/>
    </row>
    <row r="129" spans="2:34" ht="15" customHeight="1">
      <c r="B129" s="13"/>
      <c r="C129" s="504"/>
      <c r="D129" s="505"/>
      <c r="E129" s="506"/>
      <c r="F129" s="449"/>
      <c r="G129" s="450"/>
      <c r="H129" s="450"/>
      <c r="I129" s="450"/>
      <c r="J129" s="450"/>
      <c r="K129" s="451"/>
      <c r="L129" s="449"/>
      <c r="M129" s="450"/>
      <c r="N129" s="450"/>
      <c r="O129" s="450"/>
      <c r="P129" s="451"/>
      <c r="Q129" s="504" t="s">
        <v>52</v>
      </c>
      <c r="R129" s="505"/>
      <c r="S129" s="505"/>
      <c r="T129" s="505"/>
      <c r="U129" s="506"/>
      <c r="V129" s="449"/>
      <c r="W129" s="450"/>
      <c r="X129" s="450"/>
      <c r="Y129" s="450"/>
      <c r="Z129" s="450"/>
      <c r="AA129" s="451"/>
      <c r="AB129" s="449"/>
      <c r="AC129" s="450"/>
      <c r="AD129" s="450"/>
      <c r="AE129" s="450"/>
      <c r="AF129" s="450"/>
      <c r="AG129" s="451"/>
      <c r="AH129" s="14"/>
    </row>
    <row r="130" spans="2:34" ht="15" customHeight="1">
      <c r="B130" s="13"/>
      <c r="C130" s="504" t="s">
        <v>52</v>
      </c>
      <c r="D130" s="505"/>
      <c r="E130" s="506"/>
      <c r="F130" s="449"/>
      <c r="G130" s="450"/>
      <c r="H130" s="450"/>
      <c r="I130" s="450"/>
      <c r="J130" s="450"/>
      <c r="K130" s="451"/>
      <c r="L130" s="449"/>
      <c r="M130" s="450"/>
      <c r="N130" s="450"/>
      <c r="O130" s="450"/>
      <c r="P130" s="451"/>
      <c r="Q130" s="504" t="s">
        <v>107</v>
      </c>
      <c r="R130" s="505"/>
      <c r="S130" s="505"/>
      <c r="T130" s="505"/>
      <c r="U130" s="506"/>
      <c r="V130" s="449"/>
      <c r="W130" s="450"/>
      <c r="X130" s="450"/>
      <c r="Y130" s="450"/>
      <c r="Z130" s="450"/>
      <c r="AA130" s="451"/>
      <c r="AB130" s="449"/>
      <c r="AC130" s="450"/>
      <c r="AD130" s="450"/>
      <c r="AE130" s="450"/>
      <c r="AF130" s="450"/>
      <c r="AG130" s="451"/>
      <c r="AH130" s="14"/>
    </row>
    <row r="131" spans="2:34" ht="15" customHeight="1">
      <c r="B131" s="13"/>
      <c r="C131" s="504"/>
      <c r="D131" s="505"/>
      <c r="E131" s="506"/>
      <c r="F131" s="449"/>
      <c r="G131" s="450"/>
      <c r="H131" s="450"/>
      <c r="I131" s="450"/>
      <c r="J131" s="450"/>
      <c r="K131" s="451"/>
      <c r="L131" s="449"/>
      <c r="M131" s="450"/>
      <c r="N131" s="450"/>
      <c r="O131" s="450"/>
      <c r="P131" s="451"/>
      <c r="Q131" s="516"/>
      <c r="R131" s="514"/>
      <c r="S131" s="514"/>
      <c r="T131" s="514"/>
      <c r="U131" s="515"/>
      <c r="V131" s="449"/>
      <c r="W131" s="450"/>
      <c r="X131" s="450"/>
      <c r="Y131" s="450"/>
      <c r="Z131" s="450"/>
      <c r="AA131" s="451"/>
      <c r="AB131" s="449"/>
      <c r="AC131" s="450"/>
      <c r="AD131" s="450"/>
      <c r="AE131" s="450"/>
      <c r="AF131" s="450"/>
      <c r="AG131" s="451"/>
      <c r="AH131" s="14"/>
    </row>
    <row r="132" spans="1:36" ht="6" customHeight="1">
      <c r="A132" s="102"/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3"/>
      <c r="AI132" s="54"/>
      <c r="AJ132" s="54"/>
    </row>
    <row r="133" spans="1:34" ht="15" customHeight="1">
      <c r="A133" s="102"/>
      <c r="B133" s="13"/>
      <c r="C133" s="507" t="s">
        <v>243</v>
      </c>
      <c r="D133" s="508"/>
      <c r="E133" s="508"/>
      <c r="F133" s="508"/>
      <c r="G133" s="508"/>
      <c r="H133" s="508"/>
      <c r="I133" s="508"/>
      <c r="J133" s="508"/>
      <c r="K133" s="508"/>
      <c r="L133" s="509"/>
      <c r="M133" s="504" t="s">
        <v>244</v>
      </c>
      <c r="N133" s="505"/>
      <c r="O133" s="505"/>
      <c r="P133" s="505"/>
      <c r="Q133" s="505"/>
      <c r="R133" s="505"/>
      <c r="S133" s="505"/>
      <c r="T133" s="505"/>
      <c r="U133" s="505"/>
      <c r="V133" s="505"/>
      <c r="W133" s="505"/>
      <c r="X133" s="506"/>
      <c r="Y133" s="504" t="s">
        <v>245</v>
      </c>
      <c r="Z133" s="505"/>
      <c r="AA133" s="505"/>
      <c r="AB133" s="505"/>
      <c r="AC133" s="505"/>
      <c r="AD133" s="505"/>
      <c r="AE133" s="505"/>
      <c r="AF133" s="505"/>
      <c r="AG133" s="506"/>
      <c r="AH133" s="14"/>
    </row>
    <row r="134" spans="1:34" ht="15" customHeight="1">
      <c r="A134" s="102"/>
      <c r="B134" s="13"/>
      <c r="C134" s="510"/>
      <c r="D134" s="511"/>
      <c r="E134" s="511"/>
      <c r="F134" s="511"/>
      <c r="G134" s="511"/>
      <c r="H134" s="511"/>
      <c r="I134" s="511"/>
      <c r="J134" s="511"/>
      <c r="K134" s="511"/>
      <c r="L134" s="512"/>
      <c r="M134" s="519">
        <f>C64</f>
        <v>0</v>
      </c>
      <c r="N134" s="505"/>
      <c r="O134" s="505"/>
      <c r="P134" s="505"/>
      <c r="Q134" s="505"/>
      <c r="R134" s="505"/>
      <c r="S134" s="505"/>
      <c r="T134" s="505"/>
      <c r="U134" s="505"/>
      <c r="V134" s="505"/>
      <c r="W134" s="505"/>
      <c r="X134" s="506"/>
      <c r="Y134" s="513">
        <f>J64</f>
        <v>0</v>
      </c>
      <c r="Z134" s="514"/>
      <c r="AA134" s="514"/>
      <c r="AB134" s="514"/>
      <c r="AC134" s="514"/>
      <c r="AD134" s="514"/>
      <c r="AE134" s="514"/>
      <c r="AF134" s="514"/>
      <c r="AG134" s="515"/>
      <c r="AH134" s="14"/>
    </row>
    <row r="135" spans="1:36" ht="6" customHeight="1">
      <c r="A135" s="102"/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4"/>
      <c r="N135" s="114"/>
      <c r="O135" s="114"/>
      <c r="P135" s="114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3"/>
      <c r="AI135" s="54"/>
      <c r="AJ135" s="54"/>
    </row>
    <row r="136" spans="1:34" ht="15" customHeight="1">
      <c r="A136" s="102"/>
      <c r="B136" s="13"/>
      <c r="C136" s="471"/>
      <c r="D136" s="472"/>
      <c r="E136" s="472"/>
      <c r="F136" s="472"/>
      <c r="G136" s="472"/>
      <c r="H136" s="472"/>
      <c r="I136" s="472"/>
      <c r="J136" s="472"/>
      <c r="K136" s="472"/>
      <c r="L136" s="473"/>
      <c r="M136" s="452"/>
      <c r="N136" s="452"/>
      <c r="O136" s="452"/>
      <c r="P136" s="452"/>
      <c r="Q136" s="449"/>
      <c r="R136" s="450"/>
      <c r="S136" s="450"/>
      <c r="T136" s="450"/>
      <c r="U136" s="450"/>
      <c r="V136" s="450"/>
      <c r="W136" s="450"/>
      <c r="X136" s="451"/>
      <c r="Y136" s="504"/>
      <c r="Z136" s="505"/>
      <c r="AA136" s="505"/>
      <c r="AB136" s="506"/>
      <c r="AC136" s="449"/>
      <c r="AD136" s="450"/>
      <c r="AE136" s="450"/>
      <c r="AF136" s="450"/>
      <c r="AG136" s="451"/>
      <c r="AH136" s="14"/>
    </row>
    <row r="137" spans="1:36" ht="6" customHeight="1">
      <c r="A137" s="102"/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3"/>
      <c r="AI137" s="54"/>
      <c r="AJ137" s="54"/>
    </row>
    <row r="138" spans="1:34" ht="15" customHeight="1">
      <c r="A138" s="102"/>
      <c r="B138" s="13"/>
      <c r="C138" s="517" t="s">
        <v>108</v>
      </c>
      <c r="D138" s="518"/>
      <c r="E138" s="518"/>
      <c r="F138" s="518"/>
      <c r="G138" s="518"/>
      <c r="H138" s="518"/>
      <c r="I138" s="518"/>
      <c r="J138" s="518"/>
      <c r="K138" s="518"/>
      <c r="L138" s="518"/>
      <c r="M138" s="518"/>
      <c r="N138" s="518"/>
      <c r="O138" s="518"/>
      <c r="P138" s="518"/>
      <c r="Q138" s="518"/>
      <c r="R138" s="518"/>
      <c r="S138" s="518"/>
      <c r="T138" s="518"/>
      <c r="U138" s="518"/>
      <c r="V138" s="518"/>
      <c r="W138" s="518"/>
      <c r="X138" s="518"/>
      <c r="Y138" s="518"/>
      <c r="Z138" s="518"/>
      <c r="AA138" s="518"/>
      <c r="AB138" s="518"/>
      <c r="AC138" s="518"/>
      <c r="AD138" s="518"/>
      <c r="AE138" s="518"/>
      <c r="AF138" s="518"/>
      <c r="AG138" s="518"/>
      <c r="AH138" s="14"/>
    </row>
    <row r="139" spans="2:34" ht="15" customHeight="1">
      <c r="B139" s="13"/>
      <c r="C139" s="516" t="s">
        <v>197</v>
      </c>
      <c r="D139" s="514"/>
      <c r="E139" s="514"/>
      <c r="F139" s="514"/>
      <c r="G139" s="515"/>
      <c r="H139" s="115"/>
      <c r="I139" s="516" t="s">
        <v>109</v>
      </c>
      <c r="J139" s="514"/>
      <c r="K139" s="514"/>
      <c r="L139" s="514"/>
      <c r="M139" s="514"/>
      <c r="N139" s="515"/>
      <c r="O139" s="516"/>
      <c r="P139" s="515"/>
      <c r="Q139" s="100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01"/>
      <c r="AH139" s="14"/>
    </row>
    <row r="140" spans="2:34" ht="15" customHeight="1">
      <c r="B140" s="13"/>
      <c r="C140" s="516"/>
      <c r="D140" s="514"/>
      <c r="E140" s="514"/>
      <c r="F140" s="514"/>
      <c r="G140" s="515"/>
      <c r="H140" s="115"/>
      <c r="I140" s="516"/>
      <c r="J140" s="514"/>
      <c r="K140" s="514"/>
      <c r="L140" s="514"/>
      <c r="M140" s="514"/>
      <c r="N140" s="515"/>
      <c r="O140" s="516"/>
      <c r="P140" s="515"/>
      <c r="Q140" s="13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4"/>
      <c r="AH140" s="14"/>
    </row>
    <row r="141" spans="2:34" ht="15" customHeight="1">
      <c r="B141" s="13"/>
      <c r="C141" s="516" t="s">
        <v>246</v>
      </c>
      <c r="D141" s="514"/>
      <c r="E141" s="514"/>
      <c r="F141" s="514"/>
      <c r="G141" s="515"/>
      <c r="H141" s="115"/>
      <c r="I141" s="516"/>
      <c r="J141" s="514"/>
      <c r="K141" s="514"/>
      <c r="L141" s="514"/>
      <c r="M141" s="514"/>
      <c r="N141" s="515"/>
      <c r="O141" s="516"/>
      <c r="P141" s="515"/>
      <c r="Q141" s="13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4"/>
      <c r="AH141" s="14"/>
    </row>
    <row r="142" spans="2:34" ht="15" customHeight="1">
      <c r="B142" s="13"/>
      <c r="C142" s="516"/>
      <c r="D142" s="514"/>
      <c r="E142" s="514"/>
      <c r="F142" s="514"/>
      <c r="G142" s="515"/>
      <c r="H142" s="115"/>
      <c r="I142" s="516" t="s">
        <v>110</v>
      </c>
      <c r="J142" s="514"/>
      <c r="K142" s="514"/>
      <c r="L142" s="514"/>
      <c r="M142" s="514"/>
      <c r="N142" s="515"/>
      <c r="O142" s="516"/>
      <c r="P142" s="515"/>
      <c r="Q142" s="13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4"/>
      <c r="AH142" s="14"/>
    </row>
    <row r="143" spans="2:34" ht="15" customHeight="1">
      <c r="B143" s="13"/>
      <c r="C143" s="516"/>
      <c r="D143" s="514"/>
      <c r="E143" s="514"/>
      <c r="F143" s="514"/>
      <c r="G143" s="515"/>
      <c r="H143" s="115"/>
      <c r="I143" s="516" t="s">
        <v>35</v>
      </c>
      <c r="J143" s="514"/>
      <c r="K143" s="514"/>
      <c r="L143" s="514"/>
      <c r="M143" s="514"/>
      <c r="N143" s="515"/>
      <c r="O143" s="516"/>
      <c r="P143" s="515"/>
      <c r="Q143" s="13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4"/>
      <c r="AH143" s="14"/>
    </row>
    <row r="144" spans="2:34" ht="15" customHeight="1">
      <c r="B144" s="13"/>
      <c r="C144" s="516" t="s">
        <v>111</v>
      </c>
      <c r="D144" s="514"/>
      <c r="E144" s="514"/>
      <c r="F144" s="514"/>
      <c r="G144" s="515"/>
      <c r="H144" s="115"/>
      <c r="I144" s="516"/>
      <c r="J144" s="514"/>
      <c r="K144" s="514"/>
      <c r="L144" s="514"/>
      <c r="M144" s="514"/>
      <c r="N144" s="515"/>
      <c r="O144" s="516"/>
      <c r="P144" s="515"/>
      <c r="Q144" s="13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4"/>
      <c r="AH144" s="14"/>
    </row>
    <row r="145" spans="2:34" ht="15" customHeight="1">
      <c r="B145" s="13"/>
      <c r="C145" s="516"/>
      <c r="D145" s="514"/>
      <c r="E145" s="514"/>
      <c r="F145" s="514"/>
      <c r="G145" s="515"/>
      <c r="H145" s="115"/>
      <c r="I145" s="516"/>
      <c r="J145" s="514"/>
      <c r="K145" s="514"/>
      <c r="L145" s="514"/>
      <c r="M145" s="514"/>
      <c r="N145" s="515"/>
      <c r="O145" s="516"/>
      <c r="P145" s="515"/>
      <c r="Q145" s="85"/>
      <c r="R145" s="117" t="s">
        <v>247</v>
      </c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87"/>
      <c r="AH145" s="14"/>
    </row>
    <row r="146" spans="2:34" ht="15" customHeight="1">
      <c r="B146" s="13"/>
      <c r="C146" s="119" t="s">
        <v>112</v>
      </c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01"/>
      <c r="Q146" s="100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01"/>
      <c r="AH146" s="14"/>
    </row>
    <row r="147" spans="2:34" ht="15" customHeight="1">
      <c r="B147" s="13"/>
      <c r="C147" s="13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4"/>
      <c r="Q147" s="13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4"/>
      <c r="AH147" s="14"/>
    </row>
    <row r="148" spans="2:34" ht="15" customHeight="1">
      <c r="B148" s="13"/>
      <c r="C148" s="13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4"/>
      <c r="Q148" s="13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4"/>
      <c r="AH148" s="14"/>
    </row>
    <row r="149" spans="2:34" ht="15" customHeight="1">
      <c r="B149" s="13"/>
      <c r="C149" s="13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4"/>
      <c r="Q149" s="13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4"/>
      <c r="AH149" s="14"/>
    </row>
    <row r="150" spans="2:34" ht="15" customHeight="1">
      <c r="B150" s="13"/>
      <c r="C150" s="13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4"/>
      <c r="Q150" s="13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4"/>
      <c r="AH150" s="14"/>
    </row>
    <row r="151" spans="2:34" ht="15" customHeight="1">
      <c r="B151" s="13"/>
      <c r="C151" s="13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4"/>
      <c r="Q151" s="13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4"/>
      <c r="AH151" s="14"/>
    </row>
    <row r="152" spans="2:34" ht="15" customHeight="1">
      <c r="B152" s="13"/>
      <c r="C152" s="13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4"/>
      <c r="Q152" s="13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4"/>
      <c r="AH152" s="14"/>
    </row>
    <row r="153" spans="2:34" ht="15" customHeight="1">
      <c r="B153" s="13"/>
      <c r="C153" s="85"/>
      <c r="D153" s="118"/>
      <c r="E153" s="118"/>
      <c r="F153" s="118"/>
      <c r="G153" s="117"/>
      <c r="H153" s="118"/>
      <c r="I153" s="118"/>
      <c r="J153" s="118"/>
      <c r="K153" s="118"/>
      <c r="L153" s="118"/>
      <c r="M153" s="118"/>
      <c r="N153" s="118"/>
      <c r="O153" s="118"/>
      <c r="P153" s="87"/>
      <c r="Q153" s="85"/>
      <c r="R153" s="117" t="s">
        <v>113</v>
      </c>
      <c r="S153" s="117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87"/>
      <c r="AH153" s="14"/>
    </row>
    <row r="154" spans="2:34" ht="15" customHeight="1">
      <c r="B154" s="85"/>
      <c r="C154" s="118"/>
      <c r="D154" s="118"/>
      <c r="E154" s="118"/>
      <c r="F154" s="118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87"/>
    </row>
    <row r="155" ht="15" customHeight="1">
      <c r="AH155" s="102"/>
    </row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</sheetData>
  <sheetProtection password="D1E7" sheet="1" objects="1" scenarios="1"/>
  <mergeCells count="238">
    <mergeCell ref="C145:G145"/>
    <mergeCell ref="I145:N145"/>
    <mergeCell ref="O145:P145"/>
    <mergeCell ref="M133:X133"/>
    <mergeCell ref="M134:X134"/>
    <mergeCell ref="Y133:AG133"/>
    <mergeCell ref="C143:G143"/>
    <mergeCell ref="I143:N143"/>
    <mergeCell ref="O143:P143"/>
    <mergeCell ref="C144:G144"/>
    <mergeCell ref="I144:N144"/>
    <mergeCell ref="O144:P144"/>
    <mergeCell ref="C141:G141"/>
    <mergeCell ref="I141:N141"/>
    <mergeCell ref="O141:P141"/>
    <mergeCell ref="C142:G142"/>
    <mergeCell ref="I142:N142"/>
    <mergeCell ref="O142:P142"/>
    <mergeCell ref="C139:G139"/>
    <mergeCell ref="I139:N139"/>
    <mergeCell ref="O139:P139"/>
    <mergeCell ref="C140:G140"/>
    <mergeCell ref="I140:N140"/>
    <mergeCell ref="O140:P140"/>
    <mergeCell ref="C136:L136"/>
    <mergeCell ref="M136:P136"/>
    <mergeCell ref="Q136:X136"/>
    <mergeCell ref="Y136:AB136"/>
    <mergeCell ref="AC136:AG136"/>
    <mergeCell ref="C138:AG138"/>
    <mergeCell ref="C133:L134"/>
    <mergeCell ref="Y134:AG134"/>
    <mergeCell ref="C131:E131"/>
    <mergeCell ref="F131:K131"/>
    <mergeCell ref="L131:P131"/>
    <mergeCell ref="Q131:U131"/>
    <mergeCell ref="V131:AA131"/>
    <mergeCell ref="AB131:AG131"/>
    <mergeCell ref="C130:E130"/>
    <mergeCell ref="F130:K130"/>
    <mergeCell ref="L130:P130"/>
    <mergeCell ref="Q130:U130"/>
    <mergeCell ref="V130:AA130"/>
    <mergeCell ref="AB130:AG130"/>
    <mergeCell ref="C129:E129"/>
    <mergeCell ref="F129:K129"/>
    <mergeCell ref="L129:P129"/>
    <mergeCell ref="Q129:U129"/>
    <mergeCell ref="V129:AA129"/>
    <mergeCell ref="AB129:AG129"/>
    <mergeCell ref="C128:E128"/>
    <mergeCell ref="F128:K128"/>
    <mergeCell ref="L128:P128"/>
    <mergeCell ref="Q128:U128"/>
    <mergeCell ref="V128:AA128"/>
    <mergeCell ref="AB128:AG128"/>
    <mergeCell ref="C125:AG125"/>
    <mergeCell ref="C127:E127"/>
    <mergeCell ref="F127:K127"/>
    <mergeCell ref="L127:P127"/>
    <mergeCell ref="Q127:U127"/>
    <mergeCell ref="V127:AA127"/>
    <mergeCell ref="AB127:AG127"/>
    <mergeCell ref="Q122:Y122"/>
    <mergeCell ref="Z122:AG122"/>
    <mergeCell ref="C123:L123"/>
    <mergeCell ref="M123:P123"/>
    <mergeCell ref="Q123:Y123"/>
    <mergeCell ref="Z123:AG123"/>
    <mergeCell ref="Q118:Y118"/>
    <mergeCell ref="Z118:AG118"/>
    <mergeCell ref="C120:L122"/>
    <mergeCell ref="M120:P120"/>
    <mergeCell ref="Q120:Y120"/>
    <mergeCell ref="Z120:AG120"/>
    <mergeCell ref="M121:P121"/>
    <mergeCell ref="Q121:Y121"/>
    <mergeCell ref="Z121:AG121"/>
    <mergeCell ref="M122:P122"/>
    <mergeCell ref="Z113:AA113"/>
    <mergeCell ref="AB113:AG113"/>
    <mergeCell ref="C111:AG111"/>
    <mergeCell ref="Q117:Y117"/>
    <mergeCell ref="Z117:AG117"/>
    <mergeCell ref="C116:L118"/>
    <mergeCell ref="M116:P116"/>
    <mergeCell ref="Q116:Y116"/>
    <mergeCell ref="Z116:AG116"/>
    <mergeCell ref="M118:P118"/>
    <mergeCell ref="M117:P117"/>
    <mergeCell ref="Z96:AG97"/>
    <mergeCell ref="AE99:AG100"/>
    <mergeCell ref="AE101:AG106"/>
    <mergeCell ref="C99:F101"/>
    <mergeCell ref="G99:X101"/>
    <mergeCell ref="Z99:AC100"/>
    <mergeCell ref="C110:AG110"/>
    <mergeCell ref="C112:P112"/>
    <mergeCell ref="Q112:Y112"/>
    <mergeCell ref="Z95:AG95"/>
    <mergeCell ref="C77:X84"/>
    <mergeCell ref="Z77:AG83"/>
    <mergeCell ref="C114:P114"/>
    <mergeCell ref="Q114:Y114"/>
    <mergeCell ref="Z114:AG114"/>
    <mergeCell ref="Z112:AG112"/>
    <mergeCell ref="C113:P113"/>
    <mergeCell ref="Q113:R113"/>
    <mergeCell ref="S113:Y113"/>
    <mergeCell ref="C108:AG108"/>
    <mergeCell ref="C96:X97"/>
    <mergeCell ref="G90:J90"/>
    <mergeCell ref="L90:Y90"/>
    <mergeCell ref="L92:Y92"/>
    <mergeCell ref="L93:Y93"/>
    <mergeCell ref="Z101:AC106"/>
    <mergeCell ref="C103:F106"/>
    <mergeCell ref="G103:X106"/>
    <mergeCell ref="C95:X95"/>
    <mergeCell ref="G71:J75"/>
    <mergeCell ref="K68:AB69"/>
    <mergeCell ref="K71:M75"/>
    <mergeCell ref="N71:Q75"/>
    <mergeCell ref="R72:U75"/>
    <mergeCell ref="V71:AB75"/>
    <mergeCell ref="D50:K50"/>
    <mergeCell ref="L50:U50"/>
    <mergeCell ref="V56:AG56"/>
    <mergeCell ref="C71:F75"/>
    <mergeCell ref="Q76:AG76"/>
    <mergeCell ref="AC68:AG69"/>
    <mergeCell ref="G68:J69"/>
    <mergeCell ref="C61:I61"/>
    <mergeCell ref="J61:P61"/>
    <mergeCell ref="C63:I63"/>
    <mergeCell ref="C22:P23"/>
    <mergeCell ref="C24:P25"/>
    <mergeCell ref="Q53:X53"/>
    <mergeCell ref="Y53:AG53"/>
    <mergeCell ref="D49:K49"/>
    <mergeCell ref="L49:U49"/>
    <mergeCell ref="V49:AG49"/>
    <mergeCell ref="D51:P51"/>
    <mergeCell ref="Q51:U51"/>
    <mergeCell ref="V51:AG51"/>
    <mergeCell ref="AE25:AG30"/>
    <mergeCell ref="V28:Z30"/>
    <mergeCell ref="R28:U30"/>
    <mergeCell ref="C26:P27"/>
    <mergeCell ref="AA25:AD30"/>
    <mergeCell ref="C28:P30"/>
    <mergeCell ref="R25:U27"/>
    <mergeCell ref="B1:AH1"/>
    <mergeCell ref="C21:P21"/>
    <mergeCell ref="B6:AH6"/>
    <mergeCell ref="B9:N9"/>
    <mergeCell ref="B8:N8"/>
    <mergeCell ref="Q8:AH9"/>
    <mergeCell ref="C17:X17"/>
    <mergeCell ref="Z17:AG17"/>
    <mergeCell ref="C18:X19"/>
    <mergeCell ref="G12:J12"/>
    <mergeCell ref="Q52:U52"/>
    <mergeCell ref="L12:Y12"/>
    <mergeCell ref="L15:Y15"/>
    <mergeCell ref="L14:Y14"/>
    <mergeCell ref="Z18:AG19"/>
    <mergeCell ref="V25:Z27"/>
    <mergeCell ref="R21:AG21"/>
    <mergeCell ref="AE23:AG24"/>
    <mergeCell ref="AA23:AD24"/>
    <mergeCell ref="R23:Z24"/>
    <mergeCell ref="J63:P63"/>
    <mergeCell ref="C64:I64"/>
    <mergeCell ref="C46:AG46"/>
    <mergeCell ref="J54:P54"/>
    <mergeCell ref="D52:P52"/>
    <mergeCell ref="Y54:AC54"/>
    <mergeCell ref="V52:AG52"/>
    <mergeCell ref="C49:C56"/>
    <mergeCell ref="D55:H55"/>
    <mergeCell ref="I55:M55"/>
    <mergeCell ref="N56:U56"/>
    <mergeCell ref="D54:I54"/>
    <mergeCell ref="D56:H56"/>
    <mergeCell ref="I56:M56"/>
    <mergeCell ref="C62:I62"/>
    <mergeCell ref="J62:P62"/>
    <mergeCell ref="C68:F69"/>
    <mergeCell ref="C66:AG66"/>
    <mergeCell ref="AC71:AG75"/>
    <mergeCell ref="J64:P64"/>
    <mergeCell ref="Q54:X54"/>
    <mergeCell ref="V50:AG50"/>
    <mergeCell ref="N55:U55"/>
    <mergeCell ref="V55:AG55"/>
    <mergeCell ref="AD54:AG54"/>
    <mergeCell ref="D53:I53"/>
    <mergeCell ref="C31:AG31"/>
    <mergeCell ref="C33:C44"/>
    <mergeCell ref="D35:K35"/>
    <mergeCell ref="L35:U35"/>
    <mergeCell ref="V35:AG35"/>
    <mergeCell ref="D38:P38"/>
    <mergeCell ref="Q38:AG38"/>
    <mergeCell ref="D40:P40"/>
    <mergeCell ref="Q40:U40"/>
    <mergeCell ref="V40:AG40"/>
    <mergeCell ref="D42:I42"/>
    <mergeCell ref="J42:P42"/>
    <mergeCell ref="Q42:X42"/>
    <mergeCell ref="Y42:AC42"/>
    <mergeCell ref="AD42:AG42"/>
    <mergeCell ref="D44:H44"/>
    <mergeCell ref="I44:M44"/>
    <mergeCell ref="N44:U44"/>
    <mergeCell ref="V44:AG44"/>
    <mergeCell ref="V43:AG43"/>
    <mergeCell ref="D37:P37"/>
    <mergeCell ref="Q37:AG37"/>
    <mergeCell ref="D39:P39"/>
    <mergeCell ref="Q39:U39"/>
    <mergeCell ref="V39:AG39"/>
    <mergeCell ref="Q41:X41"/>
    <mergeCell ref="Y41:AC41"/>
    <mergeCell ref="AD41:AG41"/>
    <mergeCell ref="D41:I41"/>
    <mergeCell ref="J41:P41"/>
    <mergeCell ref="Q64:AG64"/>
    <mergeCell ref="D43:H43"/>
    <mergeCell ref="I43:M43"/>
    <mergeCell ref="N43:U43"/>
    <mergeCell ref="C59:P59"/>
    <mergeCell ref="Q59:AG59"/>
    <mergeCell ref="Q61:AG61"/>
    <mergeCell ref="Q62:Z62"/>
    <mergeCell ref="J53:P53"/>
    <mergeCell ref="Q63:AG63"/>
  </mergeCells>
  <conditionalFormatting sqref="C62 J62 D50:AG50 AC71:AG75 D52:AG52 AD54:AG54 D54:P54 D56:AG56 Q62 C64:C65">
    <cfRule type="expression" priority="4" dxfId="1" stopIfTrue="1">
      <formula>Blanco=TRUE</formula>
    </cfRule>
  </conditionalFormatting>
  <conditionalFormatting sqref="J64">
    <cfRule type="expression" priority="5" dxfId="11" stopIfTrue="1">
      <formula>Grupo&lt;&gt;3</formula>
    </cfRule>
    <cfRule type="cellIs" priority="6" dxfId="3" operator="equal" stopIfTrue="1">
      <formula>""</formula>
    </cfRule>
  </conditionalFormatting>
  <conditionalFormatting sqref="AE25:AG30 AA25 AE101:AG106">
    <cfRule type="expression" priority="7" dxfId="9" stopIfTrue="1">
      <formula>' Boletín de Inscripción '!$L$15="40 Rallye de Ourense"</formula>
    </cfRule>
  </conditionalFormatting>
  <conditionalFormatting sqref="O9">
    <cfRule type="expression" priority="8" dxfId="8" stopIfTrue="1">
      <formula>Blanco=TRUE</formula>
    </cfRule>
  </conditionalFormatting>
  <conditionalFormatting sqref="B9 B8:O8">
    <cfRule type="expression" priority="9" dxfId="7" stopIfTrue="1">
      <formula>Blanco=TRUE</formula>
    </cfRule>
  </conditionalFormatting>
  <conditionalFormatting sqref="C71 G71">
    <cfRule type="expression" priority="10" dxfId="1" stopIfTrue="1">
      <formula>Blanco=TRUE</formula>
    </cfRule>
    <cfRule type="cellIs" priority="11" dxfId="3" operator="equal" stopIfTrue="1">
      <formula>""</formula>
    </cfRule>
  </conditionalFormatting>
  <conditionalFormatting sqref="Q54:AC54">
    <cfRule type="expression" priority="12" dxfId="4" stopIfTrue="1">
      <formula>Blanco=TRUE</formula>
    </cfRule>
    <cfRule type="cellIs" priority="13" dxfId="3" operator="equal" stopIfTrue="1">
      <formula>""</formula>
    </cfRule>
  </conditionalFormatting>
  <conditionalFormatting sqref="Q38:AG38 D44:AG44 D42:X42 D35:AG35 D40:AG40">
    <cfRule type="expression" priority="1" dxfId="1" stopIfTrue="1">
      <formula>Blanco=TRUE</formula>
    </cfRule>
  </conditionalFormatting>
  <conditionalFormatting sqref="D38:P38 Y42:AG42">
    <cfRule type="expression" priority="2" dxfId="1" stopIfTrue="1">
      <formula>Blanco=TRUE</formula>
    </cfRule>
    <cfRule type="expression" priority="3" dxfId="0" stopIfTrue="1">
      <formula>' Boletín de Inscripción '!D38=""</formula>
    </cfRule>
  </conditionalFormatting>
  <dataValidations count="13">
    <dataValidation type="whole" allowBlank="1" showInputMessage="1" showErrorMessage="1" promptTitle="Nº de dorsal" prompt="&#10;¡¡¡ ATENCIÓN !!! Dato a rellenar por el Organizador" errorTitle="Número de dorsal" error="Teclee un valor numérico entre 0 y 120" sqref="AE101:AG106 AE25:AG30">
      <formula1>0</formula1>
      <formula2>120</formula2>
    </dataValidation>
    <dataValidation type="whole" allowBlank="1" showInputMessage="1" showErrorMessage="1" promptTitle="Nº de entrada de la inscripción" prompt="&#10;¡¡¡ ATENCIÓN !!! Dato a rellenar por el Organizador" errorTitle="Fecha de Recepción" error="Teclee una fecha (formato DD/MM/AA) entre el 01/01/07 y el 31/12/07" sqref="AD101:AD106 AA25:AD30">
      <formula1>1</formula1>
      <formula2>500</formula2>
    </dataValidation>
    <dataValidation allowBlank="1" showInputMessage="1" showErrorMessage="1" promptTitle="Fecha recepcion inscripción" prompt="&#10;¡¡¡ ATENCIÓN !!! Dato a cubrir por el Organizador" errorTitle="Fecha de recepcion" error="Teclee una fecha en formato DD-MM-AA ó DD/MM/AA" sqref="V25:Z27"/>
    <dataValidation allowBlank="1" showInputMessage="1" showErrorMessage="1" promptTitle="Hora recepción inscripción" prompt="&#10;¡¡¡ ATENCIÓN ||| Dato a cubrir por el Organizador" sqref="V28:Z30"/>
    <dataValidation allowBlank="1" showInputMessage="1" showErrorMessage="1" promptTitle="MIRAR ETIQUETA" prompt="EJEMPLO&#10;FT3-1999" sqref="Q136:X136"/>
    <dataValidation allowBlank="1" showInputMessage="1" showErrorMessage="1" promptTitle="MIRAR EN LA ETIQUETA" prompt="EJEMPLO&#10;FIA 8855-1999" sqref="V129:AG129"/>
    <dataValidation allowBlank="1" showInputMessage="1" showErrorMessage="1" promptTitle="Ejemplo Homologacion" prompt="MIRAR EN LA ETIQUETA&#10;EJEMPLO FIA D-107 T/98" sqref="F128:K128"/>
    <dataValidation allowBlank="1" showInputMessage="1" showErrorMessage="1" promptTitle="Normas en Vigor Cascos" prompt="*Normas admitidas: FIA 8860-2004,FIA8860-2010&#10;SNELL SAH2010, SNELL SA2010, SNELL SA2005, SNELL SA 2000, SFI 31.1,SFI 31.1A, SFI 31.2A, BS6658-85 TYPE A/FR, SNELL M2010, SNELL M 2005, SNELL M 2000&#10;" sqref="Q116:AH116"/>
    <dataValidation allowBlank="1" showInputMessage="1" showErrorMessage="1" promptTitle="MIRAR EN LA ETIQUETA" prompt="MIRAR EN LA ETIQUETA&#10;EJEMPLO FIA 8853/98" sqref="F129:P129"/>
    <dataValidation allowBlank="1" showInputMessage="1" showErrorMessage="1" promptTitle="MIRAR ETIQUETA ASIENTO" prompt="EJEMPLO&#10;CS 197 07" sqref="V128:AG128"/>
    <dataValidation allowBlank="1" showInputMessage="1" showErrorMessage="1" promptTitle="EJEMPLO NORMA CINTURON" prompt="MIRAR EN LA ETIQUETA&#10;EJEMPLO FIA D-107 T/98" sqref="L128:P128"/>
    <dataValidation allowBlank="1" showInputMessage="1" showErrorMessage="1" promptTitle="Normas en Vigor Tirante Hans" prompt="* Normas Admitidas&#10;FIA 8858-2002 &#10;FIA 8858-2010" sqref="Q123:AG123"/>
    <dataValidation allowBlank="1" showInputMessage="1" showErrorMessage="1" promptTitle="Normas en Vigor Hans" prompt="* Normas Admitidas&#10;FIA 8858-2002 &#10;FIA 8858-2010" sqref="Q120:AG120"/>
  </dataValidations>
  <printOptions horizontalCentered="1"/>
  <pageMargins left="0.32" right="0.3937007874015748" top="0.24" bottom="0.24" header="0" footer="0"/>
  <pageSetup fitToHeight="2" horizontalDpi="600" verticalDpi="600" orientation="portrait" paperSize="9" scale="98"/>
  <rowBreaks count="1" manualBreakCount="1">
    <brk id="88" min="2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21"/>
  </sheetPr>
  <dimension ref="A1:P37"/>
  <sheetViews>
    <sheetView showGridLines="0" showRowColHeaders="0" showOutlineSymbols="0" zoomScale="148" zoomScaleNormal="148" workbookViewId="0" topLeftCell="C1">
      <selection activeCell="D15" sqref="D15:O15"/>
    </sheetView>
  </sheetViews>
  <sheetFormatPr defaultColWidth="0" defaultRowHeight="0" customHeight="1" zeroHeight="1"/>
  <cols>
    <col min="1" max="1" width="4.00390625" style="16" hidden="1" customWidth="1"/>
    <col min="2" max="2" width="5.7109375" style="12" hidden="1" customWidth="1"/>
    <col min="3" max="3" width="9.7109375" style="12" customWidth="1"/>
    <col min="4" max="4" width="13.7109375" style="12" customWidth="1"/>
    <col min="5" max="5" width="9.7109375" style="12" customWidth="1"/>
    <col min="6" max="6" width="13.7109375" style="12" customWidth="1"/>
    <col min="7" max="8" width="8.7109375" style="12" customWidth="1"/>
    <col min="9" max="15" width="4.7109375" style="12" customWidth="1"/>
    <col min="16" max="16" width="3.7109375" style="17" hidden="1" customWidth="1"/>
    <col min="17" max="17" width="4.140625" style="17" hidden="1" customWidth="1"/>
    <col min="18" max="26" width="11.421875" style="17" hidden="1" customWidth="1"/>
    <col min="27" max="31" width="11.421875" style="18" hidden="1" customWidth="1"/>
    <col min="32" max="162" width="11.421875" style="16" hidden="1" customWidth="1"/>
    <col min="163" max="163" width="7.7109375" style="16" hidden="1" customWidth="1"/>
    <col min="164" max="16384" width="11.421875" style="16" hidden="1" customWidth="1"/>
  </cols>
  <sheetData>
    <row r="1" spans="1:16" ht="10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8.25" customHeight="1">
      <c r="A2" s="34"/>
      <c r="B2" s="149"/>
      <c r="C2" s="150"/>
      <c r="D2" s="150"/>
      <c r="E2" s="542" t="s">
        <v>178</v>
      </c>
      <c r="F2" s="542"/>
      <c r="G2" s="542"/>
      <c r="H2" s="542"/>
      <c r="I2" s="542"/>
      <c r="J2" s="542"/>
      <c r="K2" s="542"/>
      <c r="L2" s="542"/>
      <c r="M2" s="542"/>
      <c r="N2" s="542"/>
      <c r="O2" s="543"/>
      <c r="P2" s="35"/>
    </row>
    <row r="3" spans="1:16" ht="60" customHeight="1">
      <c r="A3" s="34"/>
      <c r="B3" s="546"/>
      <c r="C3" s="547"/>
      <c r="D3" s="25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5"/>
      <c r="P3" s="35"/>
    </row>
    <row r="4" spans="1:16" ht="6" customHeight="1">
      <c r="A4" s="37"/>
      <c r="B4" s="151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52"/>
      <c r="P4" s="36"/>
    </row>
    <row r="5" spans="1:16" ht="27" customHeight="1">
      <c r="A5" s="34"/>
      <c r="B5" s="548" t="s">
        <v>45</v>
      </c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50"/>
      <c r="P5" s="35"/>
    </row>
    <row r="6" spans="1:16" ht="5.25" customHeight="1">
      <c r="A6" s="34"/>
      <c r="B6" s="15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54"/>
      <c r="P6" s="35"/>
    </row>
    <row r="7" spans="1:16" ht="5.25" customHeight="1">
      <c r="A7" s="34"/>
      <c r="B7" s="15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54"/>
      <c r="P7" s="35"/>
    </row>
    <row r="8" spans="1:16" ht="34.5" customHeight="1">
      <c r="A8" s="34"/>
      <c r="B8" s="153"/>
      <c r="C8" s="566" t="s">
        <v>179</v>
      </c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154"/>
      <c r="P8" s="35"/>
    </row>
    <row r="9" spans="1:16" ht="6" customHeight="1">
      <c r="A9" s="37"/>
      <c r="B9" s="15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52"/>
      <c r="P9" s="36"/>
    </row>
    <row r="10" spans="1:16" ht="15" customHeight="1" hidden="1">
      <c r="A10" s="34"/>
      <c r="B10" s="155"/>
      <c r="C10" s="28">
        <v>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56"/>
      <c r="P10" s="35"/>
    </row>
    <row r="11" spans="1:16" ht="18" customHeight="1">
      <c r="A11" s="34"/>
      <c r="B11" s="155"/>
      <c r="C11" s="556" t="s">
        <v>23</v>
      </c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8"/>
      <c r="O11" s="156"/>
      <c r="P11" s="35"/>
    </row>
    <row r="12" spans="1:16" ht="24" customHeight="1">
      <c r="A12" s="34"/>
      <c r="B12" s="548" t="str">
        <f>VLOOKUP(C10,' Datos de Organizadores '!A3:K19,2)</f>
        <v>8-9 ABRIL - CAMPILLOS</v>
      </c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50"/>
      <c r="P12" s="35"/>
    </row>
    <row r="13" spans="1:16" ht="6" customHeight="1">
      <c r="A13" s="34"/>
      <c r="B13" s="15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52"/>
      <c r="P13" s="35"/>
    </row>
    <row r="14" spans="1:16" ht="18" customHeight="1">
      <c r="A14" s="34"/>
      <c r="B14" s="155"/>
      <c r="C14" s="570" t="s">
        <v>21</v>
      </c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156"/>
      <c r="P14" s="35"/>
    </row>
    <row r="15" spans="1:16" ht="18" customHeight="1">
      <c r="A15" s="34"/>
      <c r="B15" s="567" t="s">
        <v>42</v>
      </c>
      <c r="C15" s="33" t="s">
        <v>40</v>
      </c>
      <c r="D15" s="568" t="str">
        <f>VLOOKUP(C10,' Datos de Organizadores '!$A$2:$J$12,3)</f>
        <v>Federación Andaluza de Automovilismo</v>
      </c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9"/>
      <c r="P15" s="35"/>
    </row>
    <row r="16" spans="1:16" ht="18" customHeight="1">
      <c r="A16" s="34"/>
      <c r="B16" s="567"/>
      <c r="C16" s="33" t="s">
        <v>2</v>
      </c>
      <c r="D16" s="568" t="str">
        <f>VLOOKUP(C10,' Datos de Organizadores '!$A$2:$J$12,4)</f>
        <v>C/ Santo Domingo, 22 Local 1 Edificio Almería</v>
      </c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9"/>
      <c r="P16" s="35"/>
    </row>
    <row r="17" spans="1:16" ht="18" customHeight="1">
      <c r="A17" s="34"/>
      <c r="B17" s="567"/>
      <c r="C17" s="33" t="s">
        <v>41</v>
      </c>
      <c r="D17" s="29" t="str">
        <f>VLOOKUP(C10,' Datos de Organizadores '!$A$2:$J$12,5)</f>
        <v>11402</v>
      </c>
      <c r="E17" s="31" t="s">
        <v>19</v>
      </c>
      <c r="F17" s="520" t="str">
        <f>VLOOKUP(C10,' Datos de Organizadores '!$A$2:$J$12,6)</f>
        <v>JEREZ DE LA FRONTERA</v>
      </c>
      <c r="G17" s="520"/>
      <c r="H17" s="520"/>
      <c r="I17" s="520"/>
      <c r="J17" s="520"/>
      <c r="K17" s="520"/>
      <c r="L17" s="520"/>
      <c r="M17" s="520"/>
      <c r="N17" s="520"/>
      <c r="O17" s="521"/>
      <c r="P17" s="35"/>
    </row>
    <row r="18" spans="1:16" ht="18" customHeight="1">
      <c r="A18" s="34"/>
      <c r="B18" s="567"/>
      <c r="C18" s="33" t="s">
        <v>26</v>
      </c>
      <c r="D18" s="520" t="str">
        <f>IF(VLOOKUP($C$10,' Datos de Organizadores '!$A$2:$K$10,7)&lt;&gt;0,"("&amp;(VLOOKUP($C$10,' Datos de Organizadores '!$A$2:$K$10,7)&amp;")"),"")</f>
        <v>(CADIZ)</v>
      </c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1"/>
      <c r="P18" s="35"/>
    </row>
    <row r="19" spans="1:16" ht="18" customHeight="1">
      <c r="A19" s="34"/>
      <c r="B19" s="567"/>
      <c r="C19" s="33" t="s">
        <v>15</v>
      </c>
      <c r="D19" s="30" t="str">
        <f>VLOOKUP(C10,' Datos de Organizadores '!$A$2:$J$12,8)</f>
        <v>956 038 586</v>
      </c>
      <c r="E19" s="32" t="s">
        <v>157</v>
      </c>
      <c r="F19" s="30" t="str">
        <f>VLOOKUP(C10,' Datos de Organizadores '!$A$2:$J$12,9)</f>
        <v>956 038 587</v>
      </c>
      <c r="G19" s="32" t="s">
        <v>16</v>
      </c>
      <c r="H19" s="551" t="str">
        <f>VLOOKUP(C10,' Datos de Organizadores '!$A$2:$J$12,10)</f>
        <v>faa@faa.net</v>
      </c>
      <c r="I19" s="552"/>
      <c r="J19" s="552"/>
      <c r="K19" s="552"/>
      <c r="L19" s="552"/>
      <c r="M19" s="552"/>
      <c r="N19" s="552"/>
      <c r="O19" s="553"/>
      <c r="P19" s="35"/>
    </row>
    <row r="20" spans="1:16" ht="6" customHeight="1">
      <c r="A20" s="34"/>
      <c r="B20" s="15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6"/>
      <c r="P20" s="35"/>
    </row>
    <row r="21" spans="1:16" ht="15.75" customHeight="1">
      <c r="A21" s="34"/>
      <c r="B21" s="155"/>
      <c r="C21" s="559" t="s">
        <v>13</v>
      </c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1"/>
      <c r="O21" s="156"/>
      <c r="P21" s="35"/>
    </row>
    <row r="22" spans="1:16" ht="19.5" customHeight="1">
      <c r="A22" s="34"/>
      <c r="B22" s="563" t="s">
        <v>43</v>
      </c>
      <c r="C22" s="564" t="s">
        <v>14</v>
      </c>
      <c r="D22" s="564"/>
      <c r="E22" s="564"/>
      <c r="F22" s="564"/>
      <c r="G22" s="564"/>
      <c r="H22" s="564"/>
      <c r="I22" s="565"/>
      <c r="J22" s="534" t="s">
        <v>71</v>
      </c>
      <c r="K22" s="534"/>
      <c r="L22" s="534"/>
      <c r="M22" s="534" t="s">
        <v>72</v>
      </c>
      <c r="N22" s="534"/>
      <c r="O22" s="535"/>
      <c r="P22" s="35"/>
    </row>
    <row r="23" spans="1:16" ht="19.5" customHeight="1">
      <c r="A23" s="34"/>
      <c r="B23" s="563"/>
      <c r="C23" s="539" t="s">
        <v>101</v>
      </c>
      <c r="D23" s="540"/>
      <c r="E23" s="540"/>
      <c r="F23" s="540"/>
      <c r="G23" s="540"/>
      <c r="H23" s="540"/>
      <c r="I23" s="540"/>
      <c r="J23" s="522">
        <f>VLOOKUP(C10,' Datos de Organizadores '!A3:P12,15)</f>
        <v>120</v>
      </c>
      <c r="K23" s="523"/>
      <c r="L23" s="523"/>
      <c r="M23" s="522">
        <f>VLOOKUP(C10,' Datos de Organizadores '!A3:P12,16)</f>
        <v>150</v>
      </c>
      <c r="N23" s="523"/>
      <c r="O23" s="562"/>
      <c r="P23" s="35"/>
    </row>
    <row r="24" spans="1:16" ht="18" customHeight="1">
      <c r="A24" s="34"/>
      <c r="B24" s="563"/>
      <c r="C24" s="541" t="s">
        <v>122</v>
      </c>
      <c r="D24" s="541"/>
      <c r="E24" s="541"/>
      <c r="F24" s="541"/>
      <c r="G24" s="541"/>
      <c r="H24" s="541"/>
      <c r="I24" s="541"/>
      <c r="J24" s="531">
        <f>VLOOKUP(C10,' Datos de Organizadores '!A3:N12,13)</f>
        <v>42828</v>
      </c>
      <c r="K24" s="532"/>
      <c r="L24" s="532"/>
      <c r="M24" s="554"/>
      <c r="N24" s="554"/>
      <c r="O24" s="555"/>
      <c r="P24" s="35"/>
    </row>
    <row r="25" spans="1:16" ht="18" customHeight="1" hidden="1">
      <c r="A25" s="34"/>
      <c r="B25" s="563"/>
      <c r="C25" s="541"/>
      <c r="D25" s="541"/>
      <c r="E25" s="541"/>
      <c r="F25" s="541"/>
      <c r="G25" s="541"/>
      <c r="H25" s="541"/>
      <c r="I25" s="541"/>
      <c r="J25" s="533"/>
      <c r="K25" s="533"/>
      <c r="L25" s="522"/>
      <c r="M25" s="536"/>
      <c r="N25" s="537"/>
      <c r="O25" s="538"/>
      <c r="P25" s="35"/>
    </row>
    <row r="26" spans="1:16" ht="18" customHeight="1" hidden="1">
      <c r="A26" s="34"/>
      <c r="B26" s="563"/>
      <c r="C26" s="541"/>
      <c r="D26" s="541"/>
      <c r="E26" s="541"/>
      <c r="F26" s="541"/>
      <c r="G26" s="541"/>
      <c r="H26" s="541"/>
      <c r="I26" s="541"/>
      <c r="J26" s="533"/>
      <c r="K26" s="533"/>
      <c r="L26" s="522"/>
      <c r="M26" s="536"/>
      <c r="N26" s="537"/>
      <c r="O26" s="538"/>
      <c r="P26" s="35"/>
    </row>
    <row r="27" spans="1:16" ht="6.75" customHeight="1">
      <c r="A27" s="34"/>
      <c r="B27" s="15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52"/>
      <c r="P27" s="35"/>
    </row>
    <row r="28" spans="1:16" ht="19.5" customHeight="1" thickBot="1">
      <c r="A28" s="34"/>
      <c r="B28" s="529" t="s">
        <v>44</v>
      </c>
      <c r="C28" s="530"/>
      <c r="D28" s="530"/>
      <c r="E28" s="530"/>
      <c r="F28" s="530"/>
      <c r="G28" s="530"/>
      <c r="H28" s="157" t="s">
        <v>114</v>
      </c>
      <c r="I28" s="526" t="s">
        <v>144</v>
      </c>
      <c r="J28" s="527"/>
      <c r="K28" s="158" t="s">
        <v>145</v>
      </c>
      <c r="L28" s="526" t="s">
        <v>115</v>
      </c>
      <c r="M28" s="527"/>
      <c r="N28" s="527"/>
      <c r="O28" s="528"/>
      <c r="P28" s="35"/>
    </row>
    <row r="29" spans="1:16" ht="13.5" customHeight="1" hidden="1">
      <c r="A29" s="3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5"/>
    </row>
    <row r="30" spans="1:16" ht="13.5" customHeight="1" hidden="1">
      <c r="A30" s="3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5"/>
    </row>
    <row r="31" spans="1:16" ht="13.5" customHeight="1" hidden="1">
      <c r="A31" s="3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5"/>
    </row>
    <row r="32" spans="1:16" ht="16.5" customHeight="1" hidden="1">
      <c r="A32" s="34"/>
      <c r="B32" s="12" t="e">
        <f>VLOOKUP(C10,' Datos de Organizadores '!A3:N8,15)</f>
        <v>#REF!</v>
      </c>
      <c r="J32" s="524"/>
      <c r="K32" s="524"/>
      <c r="L32" s="525"/>
      <c r="M32" s="525"/>
      <c r="N32" s="525"/>
      <c r="O32" s="525"/>
      <c r="P32" s="35"/>
    </row>
    <row r="33" spans="1:16" ht="6.75" customHeight="1" hidden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6.75" customHeight="1" hidden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6.75" customHeight="1" hidden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1:16" ht="6.75" customHeight="1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</row>
    <row r="37" spans="2:15" ht="16.5" customHeight="1" hidden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password="DE27" sheet="1" objects="1" scenarios="1"/>
  <mergeCells count="35">
    <mergeCell ref="B22:B26"/>
    <mergeCell ref="C22:I22"/>
    <mergeCell ref="C8:N8"/>
    <mergeCell ref="B12:O12"/>
    <mergeCell ref="B15:B19"/>
    <mergeCell ref="D15:O15"/>
    <mergeCell ref="C25:I25"/>
    <mergeCell ref="C14:N14"/>
    <mergeCell ref="D16:O16"/>
    <mergeCell ref="C26:I26"/>
    <mergeCell ref="M25:O25"/>
    <mergeCell ref="J26:L26"/>
    <mergeCell ref="C11:N11"/>
    <mergeCell ref="C21:N21"/>
    <mergeCell ref="M23:O23"/>
    <mergeCell ref="M22:O22"/>
    <mergeCell ref="I28:J28"/>
    <mergeCell ref="M26:O26"/>
    <mergeCell ref="C23:I23"/>
    <mergeCell ref="C24:I24"/>
    <mergeCell ref="E2:O3"/>
    <mergeCell ref="B3:C3"/>
    <mergeCell ref="B5:O5"/>
    <mergeCell ref="H19:O19"/>
    <mergeCell ref="M24:O24"/>
    <mergeCell ref="F17:O17"/>
    <mergeCell ref="J23:L23"/>
    <mergeCell ref="J32:K32"/>
    <mergeCell ref="L32:O32"/>
    <mergeCell ref="L28:O28"/>
    <mergeCell ref="B28:G28"/>
    <mergeCell ref="J24:L24"/>
    <mergeCell ref="J25:L25"/>
    <mergeCell ref="J22:L22"/>
    <mergeCell ref="D18:O18"/>
  </mergeCells>
  <dataValidations count="4">
    <dataValidation type="textLength" operator="equal" showInputMessage="1" showErrorMessage="1" errorTitle="Cuenta bancaria del Organizador" error="El código del Banco debe de tener una longitud de 4 caracteres" sqref="H28">
      <formula1>4</formula1>
    </dataValidation>
    <dataValidation type="textLength" operator="equal" showInputMessage="1" showErrorMessage="1" errorTitle="Cuenta bancaria del Organizador" error="El código de Oficina debe de tener una longitud de 4 caracteres" sqref="I28:J28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28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28:O28">
      <formula1>10</formula1>
    </dataValidation>
  </dataValidations>
  <hyperlinks>
    <hyperlink ref="H19" r:id="rId1" display="salsega@hotmail.com"/>
  </hyperlinks>
  <printOptions horizontalCentered="1" verticalCentered="1"/>
  <pageMargins left="0.3937007874015748" right="0.3937007874015748" top="0.984251968503937" bottom="0.984251968503937" header="0" footer="0"/>
  <pageSetup horizontalDpi="600" verticalDpi="6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Y67"/>
  <sheetViews>
    <sheetView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35" sqref="U35"/>
    </sheetView>
  </sheetViews>
  <sheetFormatPr defaultColWidth="11.421875" defaultRowHeight="12.75"/>
  <cols>
    <col min="1" max="1" width="4.28125" style="2" customWidth="1"/>
    <col min="2" max="2" width="44.7109375" style="1" customWidth="1"/>
    <col min="3" max="3" width="33.8515625" style="1" customWidth="1"/>
    <col min="4" max="4" width="30.28125" style="1" customWidth="1"/>
    <col min="5" max="5" width="10.00390625" style="2" customWidth="1"/>
    <col min="6" max="6" width="22.140625" style="1" customWidth="1"/>
    <col min="7" max="7" width="25.28125" style="1" customWidth="1"/>
    <col min="8" max="9" width="13.7109375" style="2" customWidth="1"/>
    <col min="10" max="10" width="28.140625" style="2" customWidth="1"/>
    <col min="11" max="11" width="26.140625" style="2" customWidth="1"/>
    <col min="12" max="16" width="12.7109375" style="0" customWidth="1"/>
    <col min="17" max="17" width="16.421875" style="21" customWidth="1"/>
    <col min="18" max="18" width="10.28125" style="22" customWidth="1"/>
    <col min="19" max="19" width="20.140625" style="21" customWidth="1"/>
    <col min="20" max="20" width="16.421875" style="21" customWidth="1"/>
    <col min="21" max="21" width="19.421875" style="0" customWidth="1"/>
    <col min="24" max="24" width="12.28125" style="0" bestFit="1" customWidth="1"/>
  </cols>
  <sheetData>
    <row r="1" spans="1:16" ht="30" customHeight="1">
      <c r="A1" s="572" t="s">
        <v>29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3" t="s">
        <v>59</v>
      </c>
      <c r="M1" s="574"/>
      <c r="N1" s="575"/>
      <c r="O1" s="72"/>
      <c r="P1" s="72"/>
    </row>
    <row r="2" spans="1:20" s="3" customFormat="1" ht="18" customHeight="1">
      <c r="A2" s="137" t="s">
        <v>22</v>
      </c>
      <c r="B2" s="137" t="s">
        <v>23</v>
      </c>
      <c r="C2" s="137" t="s">
        <v>24</v>
      </c>
      <c r="D2" s="137" t="s">
        <v>2</v>
      </c>
      <c r="E2" s="137" t="s">
        <v>25</v>
      </c>
      <c r="F2" s="137" t="s">
        <v>18</v>
      </c>
      <c r="G2" s="137" t="s">
        <v>26</v>
      </c>
      <c r="H2" s="137" t="s">
        <v>15</v>
      </c>
      <c r="I2" s="137" t="s">
        <v>20</v>
      </c>
      <c r="J2" s="137" t="s">
        <v>27</v>
      </c>
      <c r="K2" s="137" t="s">
        <v>28</v>
      </c>
      <c r="L2" s="137" t="s">
        <v>70</v>
      </c>
      <c r="M2" s="137" t="s">
        <v>71</v>
      </c>
      <c r="N2" s="137" t="s">
        <v>72</v>
      </c>
      <c r="O2" s="73" t="s">
        <v>175</v>
      </c>
      <c r="P2" s="73" t="s">
        <v>176</v>
      </c>
      <c r="Q2" s="23"/>
      <c r="R2" s="24"/>
      <c r="S2" s="23"/>
      <c r="T2" s="23"/>
    </row>
    <row r="3" spans="1:20" s="141" customFormat="1" ht="15.75" customHeight="1">
      <c r="A3" s="132">
        <v>1</v>
      </c>
      <c r="B3" s="131" t="s">
        <v>207</v>
      </c>
      <c r="C3" s="168" t="s">
        <v>208</v>
      </c>
      <c r="D3" s="133" t="s">
        <v>209</v>
      </c>
      <c r="E3" s="169" t="s">
        <v>210</v>
      </c>
      <c r="F3" s="168" t="s">
        <v>211</v>
      </c>
      <c r="G3" s="168" t="s">
        <v>86</v>
      </c>
      <c r="H3" s="170" t="s">
        <v>212</v>
      </c>
      <c r="I3" s="171" t="s">
        <v>213</v>
      </c>
      <c r="J3" s="172" t="s">
        <v>214</v>
      </c>
      <c r="K3" s="132"/>
      <c r="L3" s="176">
        <v>42798</v>
      </c>
      <c r="M3" s="130">
        <f aca="true" t="shared" si="0" ref="M3:N10">L3-5</f>
        <v>42793</v>
      </c>
      <c r="N3" s="130">
        <f t="shared" si="0"/>
        <v>42788</v>
      </c>
      <c r="O3" s="146">
        <v>120</v>
      </c>
      <c r="P3" s="146">
        <f aca="true" t="shared" si="1" ref="P3:P8">O3+30</f>
        <v>150</v>
      </c>
      <c r="Q3" s="140">
        <f>' Derechos de Inscripción '!C10</f>
        <v>2</v>
      </c>
      <c r="R3" s="140" t="s">
        <v>34</v>
      </c>
      <c r="S3" s="140"/>
      <c r="T3" s="140"/>
    </row>
    <row r="4" spans="1:21" s="141" customFormat="1" ht="15.75" customHeight="1">
      <c r="A4" s="132">
        <v>2</v>
      </c>
      <c r="B4" s="131" t="s">
        <v>215</v>
      </c>
      <c r="C4" s="168" t="s">
        <v>208</v>
      </c>
      <c r="D4" s="133" t="s">
        <v>209</v>
      </c>
      <c r="E4" s="169" t="s">
        <v>210</v>
      </c>
      <c r="F4" s="168" t="s">
        <v>211</v>
      </c>
      <c r="G4" s="168" t="s">
        <v>86</v>
      </c>
      <c r="H4" s="170" t="s">
        <v>212</v>
      </c>
      <c r="I4" s="171" t="s">
        <v>213</v>
      </c>
      <c r="J4" s="172" t="s">
        <v>214</v>
      </c>
      <c r="K4" s="138"/>
      <c r="L4" s="176">
        <v>42833</v>
      </c>
      <c r="M4" s="130">
        <f t="shared" si="0"/>
        <v>42828</v>
      </c>
      <c r="N4" s="130">
        <f t="shared" si="0"/>
        <v>42823</v>
      </c>
      <c r="O4" s="146">
        <v>120</v>
      </c>
      <c r="P4" s="146">
        <f t="shared" si="1"/>
        <v>150</v>
      </c>
      <c r="Q4" s="142">
        <v>1</v>
      </c>
      <c r="R4" s="140" t="s">
        <v>35</v>
      </c>
      <c r="S4" s="140">
        <v>0</v>
      </c>
      <c r="T4" s="140"/>
      <c r="U4" s="141" t="str">
        <f>IF(Blanco=TRUE,"¡¡¡ ATENCIÓN !!! DATOS OCULTOS","ESTADO NORMAL (Todos los datos visibles)")</f>
        <v>ESTADO NORMAL (Todos los datos visibles)</v>
      </c>
    </row>
    <row r="5" spans="1:21" s="141" customFormat="1" ht="15.75" customHeight="1">
      <c r="A5" s="132">
        <v>3</v>
      </c>
      <c r="B5" s="131" t="s">
        <v>216</v>
      </c>
      <c r="C5" s="168" t="s">
        <v>208</v>
      </c>
      <c r="D5" s="133" t="s">
        <v>209</v>
      </c>
      <c r="E5" s="169" t="s">
        <v>210</v>
      </c>
      <c r="F5" s="168" t="s">
        <v>211</v>
      </c>
      <c r="G5" s="168" t="s">
        <v>86</v>
      </c>
      <c r="H5" s="170" t="s">
        <v>212</v>
      </c>
      <c r="I5" s="171" t="s">
        <v>213</v>
      </c>
      <c r="J5" s="172" t="s">
        <v>214</v>
      </c>
      <c r="K5" s="132"/>
      <c r="L5" s="176">
        <v>42875</v>
      </c>
      <c r="M5" s="130">
        <f t="shared" si="0"/>
        <v>42870</v>
      </c>
      <c r="N5" s="130">
        <f t="shared" si="0"/>
        <v>42865</v>
      </c>
      <c r="O5" s="146">
        <v>120</v>
      </c>
      <c r="P5" s="146">
        <f t="shared" si="1"/>
        <v>150</v>
      </c>
      <c r="Q5" s="140" t="b">
        <v>0</v>
      </c>
      <c r="R5" s="140" t="s">
        <v>31</v>
      </c>
      <c r="S5" s="140" t="b">
        <f>IF(Blanco=TRUE,FALSE,IF(Shakedown=TRUE,#N/A,FALSE))</f>
        <v>0</v>
      </c>
      <c r="T5" s="140"/>
      <c r="U5" s="141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0" s="141" customFormat="1" ht="15.75" customHeight="1">
      <c r="A6" s="132">
        <v>4</v>
      </c>
      <c r="B6" s="131" t="s">
        <v>217</v>
      </c>
      <c r="C6" s="168" t="s">
        <v>208</v>
      </c>
      <c r="D6" s="133" t="s">
        <v>209</v>
      </c>
      <c r="E6" s="169" t="s">
        <v>210</v>
      </c>
      <c r="F6" s="168" t="s">
        <v>211</v>
      </c>
      <c r="G6" s="168" t="s">
        <v>86</v>
      </c>
      <c r="H6" s="170" t="s">
        <v>212</v>
      </c>
      <c r="I6" s="171" t="s">
        <v>213</v>
      </c>
      <c r="J6" s="172" t="s">
        <v>214</v>
      </c>
      <c r="K6" s="132"/>
      <c r="L6" s="176">
        <v>42893</v>
      </c>
      <c r="M6" s="130">
        <f t="shared" si="0"/>
        <v>42888</v>
      </c>
      <c r="N6" s="130">
        <f t="shared" si="0"/>
        <v>42883</v>
      </c>
      <c r="O6" s="146">
        <v>120</v>
      </c>
      <c r="P6" s="146">
        <f t="shared" si="1"/>
        <v>150</v>
      </c>
      <c r="Q6" s="140"/>
      <c r="R6" s="140"/>
      <c r="S6" s="140"/>
      <c r="T6" s="140"/>
    </row>
    <row r="7" spans="1:20" s="141" customFormat="1" ht="15.75" customHeight="1">
      <c r="A7" s="132">
        <v>5</v>
      </c>
      <c r="B7" s="131" t="s">
        <v>218</v>
      </c>
      <c r="C7" s="168" t="s">
        <v>208</v>
      </c>
      <c r="D7" s="133" t="s">
        <v>209</v>
      </c>
      <c r="E7" s="169" t="s">
        <v>210</v>
      </c>
      <c r="F7" s="168" t="s">
        <v>211</v>
      </c>
      <c r="G7" s="168" t="s">
        <v>86</v>
      </c>
      <c r="H7" s="170" t="s">
        <v>212</v>
      </c>
      <c r="I7" s="171" t="s">
        <v>213</v>
      </c>
      <c r="J7" s="172" t="s">
        <v>214</v>
      </c>
      <c r="K7" s="132"/>
      <c r="L7" s="176">
        <v>42938</v>
      </c>
      <c r="M7" s="130">
        <f t="shared" si="0"/>
        <v>42933</v>
      </c>
      <c r="N7" s="130">
        <f t="shared" si="0"/>
        <v>42928</v>
      </c>
      <c r="O7" s="146">
        <v>120</v>
      </c>
      <c r="P7" s="146">
        <f t="shared" si="1"/>
        <v>150</v>
      </c>
      <c r="Q7" s="140" t="b">
        <v>0</v>
      </c>
      <c r="R7" s="140" t="s">
        <v>32</v>
      </c>
      <c r="S7" s="140" t="b">
        <f>IF(Blanco=TRUE,FALSE,IF(Ouvreur=TRUE,#N/A,FALSE))</f>
        <v>0</v>
      </c>
      <c r="T7" s="140"/>
    </row>
    <row r="8" spans="1:20" s="141" customFormat="1" ht="15.75" customHeight="1">
      <c r="A8" s="132">
        <v>6</v>
      </c>
      <c r="B8" s="141" t="s">
        <v>219</v>
      </c>
      <c r="C8" s="168" t="s">
        <v>208</v>
      </c>
      <c r="D8" s="133" t="s">
        <v>209</v>
      </c>
      <c r="E8" s="169" t="s">
        <v>210</v>
      </c>
      <c r="F8" s="168" t="s">
        <v>211</v>
      </c>
      <c r="G8" s="173" t="s">
        <v>86</v>
      </c>
      <c r="H8" s="170" t="s">
        <v>212</v>
      </c>
      <c r="I8" s="171" t="s">
        <v>213</v>
      </c>
      <c r="J8" s="172" t="s">
        <v>214</v>
      </c>
      <c r="L8" s="176">
        <v>43001</v>
      </c>
      <c r="M8" s="130">
        <f t="shared" si="0"/>
        <v>42996</v>
      </c>
      <c r="N8" s="130">
        <f>M8-5</f>
        <v>42991</v>
      </c>
      <c r="O8" s="146">
        <v>120</v>
      </c>
      <c r="P8" s="146">
        <f t="shared" si="1"/>
        <v>150</v>
      </c>
      <c r="Q8" s="140" t="b">
        <v>0</v>
      </c>
      <c r="R8" s="140" t="s">
        <v>33</v>
      </c>
      <c r="S8" s="140" t="b">
        <f>IF(Blanco=TRUE,FALSE,IF(Auxiliar=TRUE,#N/A,FALSE))</f>
        <v>0</v>
      </c>
      <c r="T8" s="140"/>
    </row>
    <row r="9" spans="1:20" s="141" customFormat="1" ht="15.75" customHeight="1">
      <c r="A9" s="132">
        <v>7</v>
      </c>
      <c r="B9" s="141" t="s">
        <v>220</v>
      </c>
      <c r="C9" s="168" t="s">
        <v>208</v>
      </c>
      <c r="D9" s="133" t="s">
        <v>209</v>
      </c>
      <c r="E9" s="169" t="s">
        <v>210</v>
      </c>
      <c r="F9" s="168" t="s">
        <v>211</v>
      </c>
      <c r="G9" s="174" t="s">
        <v>86</v>
      </c>
      <c r="H9" s="170" t="s">
        <v>212</v>
      </c>
      <c r="I9" s="171" t="s">
        <v>213</v>
      </c>
      <c r="J9" s="172" t="s">
        <v>214</v>
      </c>
      <c r="L9" s="176">
        <v>43050</v>
      </c>
      <c r="M9" s="130">
        <f t="shared" si="0"/>
        <v>43045</v>
      </c>
      <c r="N9" s="130">
        <f>M9-5</f>
        <v>43040</v>
      </c>
      <c r="Q9" s="140" t="b">
        <v>0</v>
      </c>
      <c r="R9" s="140" t="s">
        <v>54</v>
      </c>
      <c r="S9" s="140" t="b">
        <f>IF(Blanco=TRUE,FALSE,IF(Trofeo7=TRUE,#N/A,FALSE))</f>
        <v>0</v>
      </c>
      <c r="T9" s="140"/>
    </row>
    <row r="10" spans="1:19" ht="15.75" customHeight="1">
      <c r="A10" s="161">
        <v>8</v>
      </c>
      <c r="B10" s="1" t="s">
        <v>221</v>
      </c>
      <c r="C10" s="168" t="s">
        <v>208</v>
      </c>
      <c r="D10" s="133" t="s">
        <v>209</v>
      </c>
      <c r="E10" s="169" t="s">
        <v>210</v>
      </c>
      <c r="F10" s="168" t="s">
        <v>211</v>
      </c>
      <c r="G10" s="175" t="s">
        <v>86</v>
      </c>
      <c r="H10" s="170" t="s">
        <v>212</v>
      </c>
      <c r="I10" s="171" t="s">
        <v>213</v>
      </c>
      <c r="J10" s="172" t="s">
        <v>214</v>
      </c>
      <c r="L10" s="177">
        <v>43071</v>
      </c>
      <c r="M10" s="130">
        <f t="shared" si="0"/>
        <v>43066</v>
      </c>
      <c r="N10" s="130">
        <f>M10-5</f>
        <v>43061</v>
      </c>
      <c r="O10" s="147"/>
      <c r="P10" s="147"/>
      <c r="Q10" s="21" t="b">
        <v>0</v>
      </c>
      <c r="R10" s="22" t="s">
        <v>55</v>
      </c>
      <c r="S10" s="21" t="b">
        <f>IF(Blanco=TRUE,FALSE,IF(Trofeo8=TRUE,#N/A,FALSE))</f>
        <v>0</v>
      </c>
    </row>
    <row r="11" spans="1:19" ht="15.75" customHeight="1">
      <c r="A11" s="59"/>
      <c r="O11" s="147"/>
      <c r="P11" s="147"/>
      <c r="Q11" s="21" t="b">
        <v>0</v>
      </c>
      <c r="R11" s="22" t="s">
        <v>56</v>
      </c>
      <c r="S11" s="21" t="b">
        <f>IF(Blanco=TRUE,FALSE,IF(Trofeo9=TRUE,#N/A,FALSE))</f>
        <v>0</v>
      </c>
    </row>
    <row r="12" spans="1:19" ht="15.75" customHeight="1">
      <c r="A12" s="59"/>
      <c r="B12" s="60"/>
      <c r="C12" s="60"/>
      <c r="D12" s="60"/>
      <c r="E12" s="61"/>
      <c r="F12" s="60"/>
      <c r="G12" s="60"/>
      <c r="H12" s="59"/>
      <c r="I12" s="59"/>
      <c r="J12" s="62"/>
      <c r="K12" s="59"/>
      <c r="L12" s="63"/>
      <c r="M12" s="63"/>
      <c r="N12" s="63"/>
      <c r="O12" s="147"/>
      <c r="P12" s="147"/>
      <c r="Q12" s="21" t="b">
        <v>0</v>
      </c>
      <c r="R12" s="22" t="s">
        <v>57</v>
      </c>
      <c r="S12" s="21" t="b">
        <f>IF(Blanco=TRUE,FALSE,IF(Trofeo10=TRUE,#N/A,FALSE))</f>
        <v>0</v>
      </c>
    </row>
    <row r="13" spans="3:19" ht="12.75">
      <c r="C13" s="60"/>
      <c r="D13" s="60"/>
      <c r="E13" s="61"/>
      <c r="F13" s="60"/>
      <c r="G13" s="60"/>
      <c r="H13" s="59"/>
      <c r="I13" s="59"/>
      <c r="J13" s="62"/>
      <c r="M13" s="81" t="s">
        <v>88</v>
      </c>
      <c r="Q13" s="21" t="b">
        <v>0</v>
      </c>
      <c r="R13" s="22" t="s">
        <v>36</v>
      </c>
      <c r="S13" s="21" t="b">
        <f>IF(Blanco=TRUE,FALSE,IF(España=TRUE,#N/A,FALSE))</f>
        <v>0</v>
      </c>
    </row>
    <row r="14" spans="13:19" ht="12.75">
      <c r="M14" s="81" t="s">
        <v>37</v>
      </c>
      <c r="Q14" s="21" t="b">
        <v>0</v>
      </c>
      <c r="R14" s="22" t="s">
        <v>37</v>
      </c>
      <c r="S14" s="21" t="b">
        <f>IF(Blanco=TRUE,FALSE,IF(Autonomico=TRUE,#N/A,FALSE))</f>
        <v>0</v>
      </c>
    </row>
    <row r="15" spans="13:19" ht="12.75">
      <c r="M15" s="81" t="s">
        <v>87</v>
      </c>
      <c r="Q15" s="21" t="b">
        <v>0</v>
      </c>
      <c r="R15" s="22" t="s">
        <v>38</v>
      </c>
      <c r="S15" s="21" t="b">
        <f>IF(Blanco=TRUE,FALSE,IF(Clasicos=TRUE,#N/A,FALSE))</f>
        <v>0</v>
      </c>
    </row>
    <row r="16" spans="17:18" ht="12.75">
      <c r="Q16" s="80" t="b">
        <v>0</v>
      </c>
      <c r="R16" s="22" t="s">
        <v>49</v>
      </c>
    </row>
    <row r="17" spans="17:19" ht="12.75">
      <c r="Q17" s="21" t="b">
        <v>0</v>
      </c>
      <c r="R17" s="22" t="s">
        <v>58</v>
      </c>
      <c r="S17" s="21">
        <f>IF(IVA=TRUE,16/100,"")</f>
      </c>
    </row>
    <row r="18" spans="17:18" ht="12.75">
      <c r="Q18" s="21">
        <v>2</v>
      </c>
      <c r="R18" s="22" t="s">
        <v>39</v>
      </c>
    </row>
    <row r="20" spans="17:21" ht="12.75">
      <c r="Q20" s="21">
        <v>1</v>
      </c>
      <c r="R20" s="22">
        <v>1</v>
      </c>
      <c r="S20" s="21" t="s">
        <v>76</v>
      </c>
      <c r="U20" t="s">
        <v>81</v>
      </c>
    </row>
    <row r="21" spans="18:21" ht="12.75">
      <c r="R21" s="22">
        <v>2</v>
      </c>
      <c r="S21" s="21" t="s">
        <v>77</v>
      </c>
      <c r="U21" t="s">
        <v>82</v>
      </c>
    </row>
    <row r="22" spans="18:21" ht="12.75">
      <c r="R22" s="22">
        <v>3</v>
      </c>
      <c r="S22" s="21" t="s">
        <v>78</v>
      </c>
      <c r="U22" t="s">
        <v>83</v>
      </c>
    </row>
    <row r="23" spans="18:21" ht="12.75">
      <c r="R23" s="22">
        <v>4</v>
      </c>
      <c r="S23" s="21" t="s">
        <v>79</v>
      </c>
      <c r="U23" t="s">
        <v>84</v>
      </c>
    </row>
    <row r="24" spans="14:21" ht="12.75">
      <c r="N24" s="84" t="b">
        <v>0</v>
      </c>
      <c r="R24" s="22">
        <v>5</v>
      </c>
      <c r="S24" s="21" t="s">
        <v>80</v>
      </c>
      <c r="U24" t="s">
        <v>85</v>
      </c>
    </row>
    <row r="27" spans="15:21" ht="12.75">
      <c r="O27" s="75">
        <v>2</v>
      </c>
      <c r="P27" s="75" t="s">
        <v>94</v>
      </c>
      <c r="Q27" s="75"/>
      <c r="R27" s="92"/>
      <c r="S27" s="93" t="s">
        <v>11</v>
      </c>
      <c r="T27" s="93"/>
      <c r="U27" s="21"/>
    </row>
    <row r="28" spans="15:21" ht="12.75">
      <c r="O28" s="82"/>
      <c r="P28" s="79"/>
      <c r="Q28" s="82"/>
      <c r="R28" s="92">
        <v>1</v>
      </c>
      <c r="S28" s="93" t="s">
        <v>91</v>
      </c>
      <c r="T28" s="93" t="s">
        <v>30</v>
      </c>
      <c r="U28" s="58" t="s">
        <v>30</v>
      </c>
    </row>
    <row r="29" spans="15:25" ht="12.75">
      <c r="O29" s="82"/>
      <c r="P29" s="79"/>
      <c r="Q29" s="82"/>
      <c r="R29" s="92">
        <v>2</v>
      </c>
      <c r="S29" s="93" t="s">
        <v>199</v>
      </c>
      <c r="T29" s="93">
        <v>350</v>
      </c>
      <c r="U29" s="58" t="s">
        <v>224</v>
      </c>
      <c r="W29" s="126" t="s">
        <v>124</v>
      </c>
      <c r="X29" s="91">
        <v>1</v>
      </c>
      <c r="Y29" s="94"/>
    </row>
    <row r="30" spans="17:25" ht="12.75">
      <c r="Q30" s="76" t="s">
        <v>11</v>
      </c>
      <c r="R30" s="92">
        <v>3</v>
      </c>
      <c r="S30" s="93" t="s">
        <v>200</v>
      </c>
      <c r="T30" s="93">
        <v>220</v>
      </c>
      <c r="U30" s="58" t="s">
        <v>225</v>
      </c>
      <c r="W30" s="94">
        <v>1</v>
      </c>
      <c r="X30" s="94" t="s">
        <v>125</v>
      </c>
      <c r="Y30" s="91"/>
    </row>
    <row r="31" spans="17:25" ht="12.75">
      <c r="Q31" s="78">
        <v>1</v>
      </c>
      <c r="R31" s="92">
        <v>4</v>
      </c>
      <c r="S31" s="93" t="s">
        <v>201</v>
      </c>
      <c r="T31" s="93">
        <v>100</v>
      </c>
      <c r="U31" s="58" t="s">
        <v>226</v>
      </c>
      <c r="W31" s="94">
        <v>2</v>
      </c>
      <c r="X31" s="94" t="s">
        <v>126</v>
      </c>
      <c r="Y31" s="94" t="s">
        <v>90</v>
      </c>
    </row>
    <row r="32" spans="18:25" ht="12.75">
      <c r="R32" s="92">
        <v>5</v>
      </c>
      <c r="S32" s="93" t="s">
        <v>202</v>
      </c>
      <c r="T32" s="93">
        <v>100</v>
      </c>
      <c r="U32" s="58" t="s">
        <v>227</v>
      </c>
      <c r="W32" s="94">
        <v>3</v>
      </c>
      <c r="X32" s="94" t="s">
        <v>127</v>
      </c>
      <c r="Y32" s="94" t="s">
        <v>89</v>
      </c>
    </row>
    <row r="33" spans="18:25" ht="12.75">
      <c r="R33" s="92">
        <v>6</v>
      </c>
      <c r="S33" s="93" t="s">
        <v>203</v>
      </c>
      <c r="T33" s="93">
        <v>100</v>
      </c>
      <c r="U33" s="58" t="s">
        <v>228</v>
      </c>
      <c r="W33" s="94">
        <v>4</v>
      </c>
      <c r="X33" s="94" t="s">
        <v>128</v>
      </c>
      <c r="Y33" s="94" t="s">
        <v>129</v>
      </c>
    </row>
    <row r="34" spans="17:25" ht="12.75">
      <c r="Q34" s="90" t="s">
        <v>95</v>
      </c>
      <c r="R34" s="92">
        <v>7</v>
      </c>
      <c r="S34" s="93" t="s">
        <v>204</v>
      </c>
      <c r="T34" s="93">
        <v>70</v>
      </c>
      <c r="U34" s="58" t="s">
        <v>229</v>
      </c>
      <c r="W34" s="94">
        <v>5</v>
      </c>
      <c r="X34" s="94" t="s">
        <v>130</v>
      </c>
      <c r="Y34" s="94" t="s">
        <v>131</v>
      </c>
    </row>
    <row r="35" spans="17:25" ht="12.75">
      <c r="Q35" s="94" t="e">
        <f>IF(cc&lt;=1400,1,IF(cc&lt;=1600,2,IF(cc&lt;=2000,3,4)))</f>
        <v>#REF!</v>
      </c>
      <c r="R35" s="92">
        <v>8</v>
      </c>
      <c r="S35" s="93"/>
      <c r="T35" s="93"/>
      <c r="U35" s="58"/>
      <c r="W35" s="94">
        <v>6</v>
      </c>
      <c r="X35" s="94" t="s">
        <v>132</v>
      </c>
      <c r="Y35" s="94" t="s">
        <v>81</v>
      </c>
    </row>
    <row r="36" spans="17:25" ht="12.75">
      <c r="Q36" s="90" t="s">
        <v>100</v>
      </c>
      <c r="R36" s="92">
        <v>9</v>
      </c>
      <c r="S36" s="93"/>
      <c r="T36" s="93"/>
      <c r="U36" s="58"/>
      <c r="W36" s="94">
        <v>7</v>
      </c>
      <c r="X36" s="94" t="s">
        <v>133</v>
      </c>
      <c r="Y36" s="94" t="s">
        <v>82</v>
      </c>
    </row>
    <row r="37" spans="17:25" ht="12.75">
      <c r="Q37" s="94" t="e">
        <f>IF(cc&lt;=1600,1,2)</f>
        <v>#REF!</v>
      </c>
      <c r="R37" s="92">
        <v>10</v>
      </c>
      <c r="S37" s="93"/>
      <c r="T37" s="93"/>
      <c r="U37" s="58"/>
      <c r="W37" s="94">
        <v>8</v>
      </c>
      <c r="X37" s="94" t="s">
        <v>134</v>
      </c>
      <c r="Y37" s="94" t="s">
        <v>84</v>
      </c>
    </row>
    <row r="38" spans="17:25" ht="12.75">
      <c r="Q38" s="91" t="s">
        <v>99</v>
      </c>
      <c r="R38" s="92">
        <v>11</v>
      </c>
      <c r="S38" s="93"/>
      <c r="T38" s="93"/>
      <c r="U38" s="58"/>
      <c r="W38" s="94">
        <v>9</v>
      </c>
      <c r="X38" s="94" t="s">
        <v>135</v>
      </c>
      <c r="Y38" s="94" t="s">
        <v>96</v>
      </c>
    </row>
    <row r="39" spans="17:25" ht="12.75">
      <c r="Q39" s="91" t="e">
        <f>VLOOKUP(Grupo,$Q$41:$U$51,MATCH(DIVISION,$Q$40:$U$40,0),0)</f>
        <v>#REF!</v>
      </c>
      <c r="S39" s="74"/>
      <c r="T39" s="74"/>
      <c r="U39" s="58"/>
      <c r="W39" s="94">
        <v>10</v>
      </c>
      <c r="X39" s="94" t="s">
        <v>136</v>
      </c>
      <c r="Y39" s="94" t="s">
        <v>97</v>
      </c>
    </row>
    <row r="40" spans="18:23" ht="12.75">
      <c r="R40" s="96">
        <v>1</v>
      </c>
      <c r="S40" s="96">
        <v>2</v>
      </c>
      <c r="T40" s="96">
        <v>3</v>
      </c>
      <c r="U40" s="127">
        <v>4</v>
      </c>
      <c r="V40" s="21"/>
      <c r="W40" s="21"/>
    </row>
    <row r="41" spans="15:21" ht="12.75">
      <c r="O41" t="s">
        <v>98</v>
      </c>
      <c r="Q41" s="96">
        <v>1</v>
      </c>
      <c r="R41" s="21"/>
      <c r="U41" s="128"/>
    </row>
    <row r="42" spans="17:21" ht="12.75">
      <c r="Q42" s="96">
        <v>2</v>
      </c>
      <c r="R42" s="21" t="s">
        <v>81</v>
      </c>
      <c r="S42" s="21" t="s">
        <v>82</v>
      </c>
      <c r="T42" s="21" t="s">
        <v>84</v>
      </c>
      <c r="U42" s="74" t="s">
        <v>96</v>
      </c>
    </row>
    <row r="43" spans="15:21" ht="12.75">
      <c r="O43" t="e">
        <f>IF(cc&lt;=1400,"1")</f>
        <v>#REF!</v>
      </c>
      <c r="Q43" s="96">
        <v>3</v>
      </c>
      <c r="R43" s="21" t="s">
        <v>81</v>
      </c>
      <c r="S43" s="21" t="s">
        <v>82</v>
      </c>
      <c r="T43" s="21" t="s">
        <v>84</v>
      </c>
      <c r="U43" s="74" t="s">
        <v>96</v>
      </c>
    </row>
    <row r="44" spans="17:21" ht="12.75">
      <c r="Q44" s="96">
        <v>4</v>
      </c>
      <c r="R44" s="21" t="s">
        <v>81</v>
      </c>
      <c r="S44" s="21" t="s">
        <v>82</v>
      </c>
      <c r="T44" s="21" t="s">
        <v>84</v>
      </c>
      <c r="U44" s="74" t="s">
        <v>96</v>
      </c>
    </row>
    <row r="45" spans="17:21" ht="12.75">
      <c r="Q45" s="96">
        <v>5</v>
      </c>
      <c r="R45" s="21" t="s">
        <v>162</v>
      </c>
      <c r="S45" s="21" t="s">
        <v>162</v>
      </c>
      <c r="T45" s="21" t="s">
        <v>162</v>
      </c>
      <c r="U45" s="74" t="s">
        <v>162</v>
      </c>
    </row>
    <row r="46" spans="17:21" ht="12.75">
      <c r="Q46" s="96">
        <v>6</v>
      </c>
      <c r="R46" s="21" t="s">
        <v>162</v>
      </c>
      <c r="S46" s="21" t="s">
        <v>162</v>
      </c>
      <c r="T46" s="21" t="s">
        <v>162</v>
      </c>
      <c r="U46" s="74" t="s">
        <v>162</v>
      </c>
    </row>
    <row r="47" spans="17:21" ht="12.75">
      <c r="Q47" s="96">
        <v>7</v>
      </c>
      <c r="R47" s="21" t="s">
        <v>162</v>
      </c>
      <c r="S47" s="21" t="s">
        <v>162</v>
      </c>
      <c r="T47" s="21" t="s">
        <v>162</v>
      </c>
      <c r="U47" s="74" t="s">
        <v>162</v>
      </c>
    </row>
    <row r="48" spans="17:21" ht="12.75">
      <c r="Q48" s="96">
        <v>8</v>
      </c>
      <c r="R48" s="21" t="s">
        <v>162</v>
      </c>
      <c r="S48" s="21" t="s">
        <v>162</v>
      </c>
      <c r="T48" s="21" t="s">
        <v>162</v>
      </c>
      <c r="U48" s="74" t="s">
        <v>162</v>
      </c>
    </row>
    <row r="49" spans="17:21" ht="12.75">
      <c r="Q49" s="96">
        <v>9</v>
      </c>
      <c r="R49" s="129"/>
      <c r="U49" s="94"/>
    </row>
    <row r="50" spans="17:21" ht="12.75">
      <c r="Q50" s="21">
        <v>10</v>
      </c>
      <c r="R50" s="21" t="s">
        <v>97</v>
      </c>
      <c r="S50" s="21" t="s">
        <v>97</v>
      </c>
      <c r="T50" s="21" t="s">
        <v>97</v>
      </c>
      <c r="U50" s="74" t="s">
        <v>97</v>
      </c>
    </row>
    <row r="51" spans="17:21" ht="12.75">
      <c r="Q51" s="21">
        <v>11</v>
      </c>
      <c r="R51" s="21" t="s">
        <v>81</v>
      </c>
      <c r="S51" s="21" t="s">
        <v>82</v>
      </c>
      <c r="T51" s="21" t="s">
        <v>84</v>
      </c>
      <c r="U51" s="74" t="s">
        <v>96</v>
      </c>
    </row>
    <row r="52" spans="18:21" ht="12.75">
      <c r="R52" s="95"/>
      <c r="U52" s="91"/>
    </row>
    <row r="53" spans="18:21" ht="12.75">
      <c r="R53" s="95"/>
      <c r="U53" s="91"/>
    </row>
    <row r="54" spans="18:21" ht="12.75">
      <c r="R54" s="95"/>
      <c r="U54" s="91"/>
    </row>
    <row r="55" spans="18:21" ht="12.75">
      <c r="R55" s="95"/>
      <c r="U55" s="91"/>
    </row>
    <row r="56" spans="18:21" ht="12.75">
      <c r="R56" s="95"/>
      <c r="U56" s="91"/>
    </row>
    <row r="57" spans="2:21" ht="12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41"/>
      <c r="M57" s="141"/>
      <c r="N57" s="141"/>
      <c r="O57" s="141"/>
      <c r="P57" s="141"/>
      <c r="R57" s="95"/>
      <c r="U57" s="91"/>
    </row>
    <row r="58" spans="2:21" ht="12.75">
      <c r="B58" s="131" t="s">
        <v>164</v>
      </c>
      <c r="C58" s="132" t="s">
        <v>165</v>
      </c>
      <c r="D58" s="133" t="s">
        <v>170</v>
      </c>
      <c r="E58" s="134" t="s">
        <v>171</v>
      </c>
      <c r="F58" s="132" t="s">
        <v>172</v>
      </c>
      <c r="G58" s="132" t="s">
        <v>173</v>
      </c>
      <c r="H58" s="133">
        <v>637753761</v>
      </c>
      <c r="I58" s="135"/>
      <c r="J58" s="136" t="s">
        <v>174</v>
      </c>
      <c r="K58" s="132"/>
      <c r="L58" s="139"/>
      <c r="M58" s="130"/>
      <c r="N58" s="130"/>
      <c r="O58" s="146"/>
      <c r="P58" s="146"/>
      <c r="R58" s="95"/>
      <c r="U58" s="91"/>
    </row>
    <row r="59" spans="2:21" ht="12.75">
      <c r="B59" s="138" t="s">
        <v>166</v>
      </c>
      <c r="C59" s="138" t="s">
        <v>152</v>
      </c>
      <c r="D59" s="138" t="s">
        <v>153</v>
      </c>
      <c r="E59" s="138">
        <v>29380</v>
      </c>
      <c r="F59" s="138" t="s">
        <v>154</v>
      </c>
      <c r="G59" s="138" t="s">
        <v>148</v>
      </c>
      <c r="H59" s="138" t="s">
        <v>155</v>
      </c>
      <c r="I59" s="138"/>
      <c r="J59" s="143" t="s">
        <v>156</v>
      </c>
      <c r="K59" s="132"/>
      <c r="L59" s="139"/>
      <c r="M59" s="130"/>
      <c r="N59" s="130"/>
      <c r="O59" s="146"/>
      <c r="P59" s="146"/>
      <c r="R59" s="95"/>
      <c r="U59" s="91"/>
    </row>
    <row r="60" spans="2:16" ht="12.75">
      <c r="B60" s="131" t="s">
        <v>167</v>
      </c>
      <c r="C60" s="132" t="s">
        <v>149</v>
      </c>
      <c r="D60" s="133" t="s">
        <v>150</v>
      </c>
      <c r="E60" s="134" t="s">
        <v>159</v>
      </c>
      <c r="F60" s="132" t="s">
        <v>151</v>
      </c>
      <c r="G60" s="132" t="s">
        <v>93</v>
      </c>
      <c r="H60" s="133">
        <v>617436809</v>
      </c>
      <c r="I60" s="144"/>
      <c r="J60" s="145" t="s">
        <v>143</v>
      </c>
      <c r="K60" s="135"/>
      <c r="L60" s="139"/>
      <c r="M60" s="130"/>
      <c r="N60" s="130"/>
      <c r="O60" s="146"/>
      <c r="P60" s="146"/>
    </row>
    <row r="61" spans="2:16" ht="12.75">
      <c r="B61" s="132" t="s">
        <v>169</v>
      </c>
      <c r="C61" s="132" t="s">
        <v>165</v>
      </c>
      <c r="D61" s="133" t="s">
        <v>170</v>
      </c>
      <c r="E61" s="134" t="s">
        <v>171</v>
      </c>
      <c r="F61" s="132" t="s">
        <v>172</v>
      </c>
      <c r="G61" s="132" t="s">
        <v>173</v>
      </c>
      <c r="H61" s="133">
        <v>637753761</v>
      </c>
      <c r="I61" s="135"/>
      <c r="J61" s="136" t="s">
        <v>174</v>
      </c>
      <c r="K61" s="132"/>
      <c r="L61" s="139"/>
      <c r="M61" s="130"/>
      <c r="N61" s="130"/>
      <c r="O61" s="146"/>
      <c r="P61" s="146"/>
    </row>
    <row r="62" spans="2:16" ht="12.75">
      <c r="B62" s="132" t="s">
        <v>168</v>
      </c>
      <c r="C62" s="132" t="s">
        <v>138</v>
      </c>
      <c r="D62" s="133" t="s">
        <v>140</v>
      </c>
      <c r="E62" s="134" t="s">
        <v>141</v>
      </c>
      <c r="F62" s="132" t="s">
        <v>142</v>
      </c>
      <c r="G62" s="132" t="s">
        <v>93</v>
      </c>
      <c r="H62" s="133">
        <v>651863982</v>
      </c>
      <c r="I62" s="135"/>
      <c r="J62" s="145" t="s">
        <v>139</v>
      </c>
      <c r="K62" s="132"/>
      <c r="L62" s="139"/>
      <c r="M62" s="130"/>
      <c r="N62" s="130"/>
      <c r="O62" s="146"/>
      <c r="P62" s="146"/>
    </row>
    <row r="63" spans="2:16" ht="12.75">
      <c r="B63" s="131" t="s">
        <v>160</v>
      </c>
      <c r="C63" s="132" t="s">
        <v>138</v>
      </c>
      <c r="D63" s="133" t="s">
        <v>140</v>
      </c>
      <c r="E63" s="134" t="s">
        <v>141</v>
      </c>
      <c r="F63" s="132" t="s">
        <v>142</v>
      </c>
      <c r="G63" s="132" t="s">
        <v>93</v>
      </c>
      <c r="H63" s="133">
        <v>651863982</v>
      </c>
      <c r="I63" s="135"/>
      <c r="J63" s="145" t="s">
        <v>139</v>
      </c>
      <c r="K63" s="138"/>
      <c r="L63" s="141"/>
      <c r="M63" s="141"/>
      <c r="N63" s="141"/>
      <c r="O63" s="141"/>
      <c r="P63" s="141"/>
    </row>
    <row r="64" spans="2:16" ht="12.75">
      <c r="B64" s="131" t="s">
        <v>161</v>
      </c>
      <c r="C64" s="132" t="s">
        <v>116</v>
      </c>
      <c r="D64" s="159" t="s">
        <v>117</v>
      </c>
      <c r="E64" s="134" t="s">
        <v>118</v>
      </c>
      <c r="F64" s="132" t="s">
        <v>119</v>
      </c>
      <c r="G64" s="132" t="s">
        <v>86</v>
      </c>
      <c r="H64" s="159" t="s">
        <v>120</v>
      </c>
      <c r="I64" s="135"/>
      <c r="J64" s="160" t="s">
        <v>121</v>
      </c>
      <c r="K64" s="138"/>
      <c r="L64" s="141"/>
      <c r="M64" s="141"/>
      <c r="N64" s="141"/>
      <c r="O64" s="141"/>
      <c r="P64" s="141"/>
    </row>
    <row r="65" spans="2:16" ht="12.75">
      <c r="B65" s="132" t="s">
        <v>163</v>
      </c>
      <c r="C65" s="132" t="s">
        <v>138</v>
      </c>
      <c r="D65" s="133" t="s">
        <v>140</v>
      </c>
      <c r="E65" s="134" t="s">
        <v>141</v>
      </c>
      <c r="F65" s="132" t="s">
        <v>142</v>
      </c>
      <c r="G65" s="132" t="s">
        <v>93</v>
      </c>
      <c r="H65" s="133">
        <v>651863982</v>
      </c>
      <c r="I65" s="135"/>
      <c r="J65" s="145" t="s">
        <v>139</v>
      </c>
      <c r="K65" s="138"/>
      <c r="L65" s="141"/>
      <c r="M65" s="141"/>
      <c r="N65" s="141"/>
      <c r="O65" s="141"/>
      <c r="P65" s="141"/>
    </row>
    <row r="66" spans="2:16" ht="12.75">
      <c r="B66" s="131" t="s">
        <v>158</v>
      </c>
      <c r="C66" s="132" t="s">
        <v>138</v>
      </c>
      <c r="D66" s="133" t="s">
        <v>140</v>
      </c>
      <c r="E66" s="134" t="s">
        <v>141</v>
      </c>
      <c r="F66" s="132" t="s">
        <v>142</v>
      </c>
      <c r="G66" s="132" t="s">
        <v>93</v>
      </c>
      <c r="H66" s="133">
        <v>651863982</v>
      </c>
      <c r="I66" s="132"/>
      <c r="J66" s="145" t="s">
        <v>139</v>
      </c>
      <c r="K66" s="138"/>
      <c r="L66" s="141"/>
      <c r="M66" s="141"/>
      <c r="N66" s="141"/>
      <c r="O66" s="141"/>
      <c r="P66" s="141"/>
    </row>
    <row r="67" spans="2:16" ht="12.75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41"/>
      <c r="M67" s="141"/>
      <c r="N67" s="141"/>
      <c r="O67" s="141"/>
      <c r="P67" s="141"/>
    </row>
  </sheetData>
  <sheetProtection/>
  <mergeCells count="2">
    <mergeCell ref="A1:K1"/>
    <mergeCell ref="L1:N1"/>
  </mergeCells>
  <hyperlinks>
    <hyperlink ref="J64" r:id="rId1" display="inscripcion@escuderiasur.net"/>
    <hyperlink ref="J60" r:id="rId2" display="info@codea.es"/>
    <hyperlink ref="J66" r:id="rId3" display="acbdalmanzora@hotmail.com"/>
    <hyperlink ref="J63" r:id="rId4" display="acbdalmanzora@hotmail.com"/>
    <hyperlink ref="J59" r:id="rId5" display="clubcortesracing@gmail.com"/>
    <hyperlink ref="J65" r:id="rId6" display="acbdalmanzora@hotmail.com"/>
    <hyperlink ref="J62" r:id="rId7" display="acbdalmanzora@hotmail.com"/>
    <hyperlink ref="J58" r:id="rId8" display="a.c.granada2001@gmail.com"/>
    <hyperlink ref="J61" r:id="rId9" display="a.c.granada2001@gmail.com"/>
    <hyperlink ref="J3" r:id="rId10" display="faa@faa.net"/>
    <hyperlink ref="J4:J10" r:id="rId11" display="faa@faa.net"/>
  </hyperlink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5</dc:creator>
  <cp:keywords/>
  <dc:description/>
  <cp:lastModifiedBy>Usuario de Microsoft Office</cp:lastModifiedBy>
  <cp:lastPrinted>2013-12-18T16:04:22Z</cp:lastPrinted>
  <dcterms:created xsi:type="dcterms:W3CDTF">2006-10-27T17:07:54Z</dcterms:created>
  <dcterms:modified xsi:type="dcterms:W3CDTF">2017-03-02T13:19:32Z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